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高齢者福祉課\04_地域包括ケア係\42_地域密着型サービス\15.加算関連\処遇改善加算\R06処遇改善加算\R6様式\"/>
    </mc:Choice>
  </mc:AlternateContent>
  <bookViews>
    <workbookView xWindow="28680" yWindow="-120" windowWidth="29040" windowHeight="1584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【参考】数式用!$A$1:$G$29</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【参考】数式用!$A$5:$A$29</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【参考】数式用!$AF$29:$AH$29</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12" l="1"/>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BA48" i="46" l="1"/>
  <c r="BA48" i="45"/>
  <c r="BA48" i="44"/>
  <c r="BA48" i="43"/>
  <c r="BA48" i="42"/>
  <c r="BA48" i="40"/>
  <c r="G49" i="40"/>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AM5" i="42"/>
  <c r="P5" i="42"/>
  <c r="BF1" i="42"/>
  <c r="AS1" i="42"/>
  <c r="V14" i="42" s="1"/>
  <c r="AI1" i="42"/>
  <c r="CI2" i="42" s="1"/>
  <c r="Q10" i="44" l="1"/>
  <c r="Q10" i="42"/>
  <c r="V14" i="46"/>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W51" i="43"/>
  <c r="V8" i="43"/>
  <c r="AA8" i="43"/>
  <c r="V11" i="43"/>
  <c r="L51" i="43"/>
  <c r="L52" i="43" s="1"/>
  <c r="AZ14" i="42"/>
  <c r="AW14" i="42"/>
  <c r="AY14" i="42"/>
  <c r="AX14" i="42"/>
  <c r="AV14" i="42"/>
  <c r="V15" i="42"/>
  <c r="AT14" i="42"/>
  <c r="AU14" i="42"/>
  <c r="AW51" i="42"/>
  <c r="V8" i="42"/>
  <c r="AS20" i="42"/>
  <c r="L51" i="42"/>
  <c r="L52" i="42" s="1"/>
  <c r="BN51" i="42"/>
  <c r="AA11" i="42"/>
  <c r="AX14" i="43" l="1"/>
  <c r="AU14" i="43"/>
  <c r="AV14" i="43"/>
  <c r="AW14" i="43"/>
  <c r="AZ14" i="43"/>
  <c r="AT14" i="43"/>
  <c r="V15" i="43"/>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BA48" i="39"/>
  <c r="AV11" i="39"/>
  <c r="AW58" i="39"/>
  <c r="Z60" i="38"/>
  <c r="Q10" i="38"/>
  <c r="AC49" i="40"/>
  <c r="AC50" i="40" s="1"/>
  <c r="CI8" i="41"/>
  <c r="V12" i="41"/>
  <c r="BA48"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V45" i="12" l="1"/>
  <c r="V44" i="12"/>
  <c r="Z63" i="12" s="1"/>
  <c r="V41" i="12"/>
  <c r="V40" i="12"/>
  <c r="G40" i="12"/>
  <c r="V37" i="12"/>
  <c r="V36" i="12"/>
  <c r="V32" i="12"/>
  <c r="Z60" i="12" s="1"/>
  <c r="V30" i="12"/>
  <c r="V29" i="12"/>
  <c r="V28" i="12"/>
  <c r="V26" i="12"/>
  <c r="V25" i="12"/>
  <c r="V24" i="12"/>
  <c r="V22" i="12"/>
  <c r="V21" i="12"/>
  <c r="Z57" i="12" s="1"/>
  <c r="L10" i="12"/>
  <c r="G10" i="12"/>
  <c r="B10" i="12"/>
  <c r="Z61" i="12" l="1"/>
  <c r="Z58" i="12"/>
  <c r="Z59" i="12"/>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BA48" i="12" s="1"/>
  <c r="AH57" i="12"/>
  <c r="Q49" i="12" s="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60" i="12" l="1"/>
  <c r="AH60" i="12"/>
  <c r="AW60" i="12" s="1"/>
  <c r="AP59" i="12"/>
  <c r="AH59" i="12"/>
  <c r="AP62" i="12"/>
  <c r="AH62" i="12"/>
  <c r="AP58" i="12"/>
  <c r="AH58" i="12"/>
  <c r="AP63" i="12"/>
  <c r="AH63" i="12"/>
  <c r="AP61" i="12"/>
  <c r="AH61" i="12"/>
  <c r="CI8" i="12"/>
  <c r="S144" i="18" s="1"/>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sharedStrings.xml><?xml version="1.0" encoding="utf-8"?>
<sst xmlns="http://schemas.openxmlformats.org/spreadsheetml/2006/main" count="6841" uniqueCount="2422">
  <si>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</si>
  <si>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</si>
  <si>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</si>
  <si>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</si>
  <si>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</si>
  <si>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</si>
  <si>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</si>
  <si>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</si>
  <si>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</si>
  <si>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</si>
  <si>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</si>
  <si>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</si>
  <si>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</si>
  <si>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</si>
  <si>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</si>
  <si>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</si>
  <si>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</si>
  <si>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</si>
  <si>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</si>
  <si>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</si>
  <si>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</si>
  <si>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</si>
  <si>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</si>
  <si>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</si>
  <si>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</si>
  <si>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</si>
  <si>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</si>
  <si>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</si>
  <si>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</si>
  <si>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</si>
  <si>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</si>
  <si>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</si>
  <si>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</si>
  <si>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</si>
  <si>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</si>
  <si>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</si>
  <si>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</si>
  <si>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</si>
  <si>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</si>
  <si>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</si>
  <si>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</si>
  <si>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</si>
  <si>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</si>
  <si>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</si>
  <si>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</si>
  <si>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</si>
  <si>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</si>
  <si>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</si>
  <si>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</si>
  <si>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</si>
  <si>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</si>
  <si>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</si>
  <si>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</si>
  <si>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</si>
  <si>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</si>
  <si>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</si>
  <si>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</si>
  <si>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</si>
  <si>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</si>
  <si>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</si>
  <si>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</si>
  <si>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</si>
  <si>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</si>
  <si>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</si>
  <si>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</si>
  <si>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</si>
  <si>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</si>
  <si>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</si>
  <si>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</si>
  <si>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</si>
  <si>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</si>
  <si>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</si>
  <si>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</si>
  <si>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</si>
  <si>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</si>
  <si>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</si>
  <si>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</si>
  <si>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</si>
  <si>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</si>
  <si>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</si>
  <si>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</si>
  <si>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</si>
  <si>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</si>
  <si>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</si>
  <si>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</si>
  <si>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</si>
  <si>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</si>
  <si>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</si>
  <si>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</si>
  <si>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</si>
  <si>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</si>
  <si>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</si>
  <si>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</si>
  <si>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</si>
  <si>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</si>
  <si>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</si>
  <si>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</si>
  <si>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</si>
  <si>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</si>
  <si>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</si>
  <si>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</si>
  <si>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</si>
  <si>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</si>
  <si>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</si>
  <si>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</si>
  <si>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</si>
  <si>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</si>
  <si>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</si>
  <si>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</si>
  <si>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</si>
  <si>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</si>
  <si>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</si>
  <si>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</si>
  <si>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</si>
  <si>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</si>
  <si>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</si>
  <si>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</si>
  <si>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</si>
  <si>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</si>
  <si>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</si>
  <si>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</si>
  <si>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</si>
  <si>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</si>
  <si>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</si>
  <si>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</si>
  <si>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</si>
  <si>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</si>
  <si>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</si>
  <si>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</si>
  <si>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</si>
  <si>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</si>
  <si>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</si>
  <si>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</si>
  <si>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</si>
  <si>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</si>
  <si>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</si>
  <si>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</si>
  <si>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</si>
  <si>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</si>
  <si>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</si>
  <si>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</si>
  <si>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</si>
  <si>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</si>
  <si>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</si>
  <si>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</si>
  <si>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</si>
  <si>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</si>
  <si>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</si>
  <si>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</si>
  <si>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</si>
  <si>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</si>
  <si>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</si>
  <si>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</si>
  <si>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</si>
  <si>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</si>
  <si>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</si>
  <si>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</si>
  <si>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</si>
  <si>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</si>
  <si>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</si>
  <si>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</si>
  <si>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</si>
  <si>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</si>
  <si>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</si>
  <si>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</si>
  <si>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</si>
  <si>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</si>
  <si>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</si>
  <si>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</si>
  <si>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</si>
  <si>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</si>
  <si>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</si>
  <si>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</si>
  <si>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</si>
  <si>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</si>
  <si>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</si>
  <si>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</si>
  <si>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</si>
  <si>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</si>
  <si>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</si>
  <si>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</si>
  <si>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</si>
  <si>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</si>
  <si>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</si>
  <si>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</si>
  <si>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</si>
  <si>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</si>
  <si>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</si>
  <si>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</si>
  <si>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</si>
  <si>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</si>
  <si>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</si>
  <si>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</si>
  <si>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</si>
  <si>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</si>
  <si>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</si>
  <si>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</si>
  <si>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</si>
  <si>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</si>
  <si>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</si>
  <si>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</si>
  <si>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</si>
  <si>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</si>
  <si>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</si>
  <si>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</si>
  <si>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</si>
  <si>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</si>
  <si>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</si>
  <si>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</si>
  <si>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</si>
  <si>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</si>
  <si>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</si>
  <si>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</si>
  <si>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</si>
  <si>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</si>
  <si>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</si>
  <si>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</si>
  <si>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</si>
  <si>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</si>
  <si>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</si>
  <si>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</si>
  <si>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</si>
  <si>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</si>
  <si>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</si>
  <si>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</si>
  <si>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</si>
  <si>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</si>
  <si>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</si>
  <si>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</si>
  <si>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</si>
  <si>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</si>
  <si>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</si>
  <si>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</si>
  <si>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</si>
  <si>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</si>
  <si>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</si>
  <si>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</si>
  <si>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</si>
  <si>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</si>
  <si>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</si>
  <si>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</si>
  <si>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</si>
  <si>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</si>
  <si>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</si>
  <si>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</si>
  <si>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</si>
  <si>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</si>
  <si>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</si>
  <si>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</si>
  <si>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</si>
  <si>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</si>
  <si>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</si>
  <si>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</si>
  <si>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</si>
  <si>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</si>
  <si>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</si>
  <si>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</si>
  <si>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</si>
  <si>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</si>
  <si>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</si>
  <si>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</si>
  <si>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</si>
  <si>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</si>
  <si>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</si>
  <si>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</si>
  <si>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</si>
  <si>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</si>
  <si>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</si>
  <si>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</si>
  <si>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</si>
  <si>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</si>
  <si>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</si>
  <si>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</si>
  <si>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</si>
  <si>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</si>
  <si>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</si>
  <si>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</si>
  <si>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</si>
  <si>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</si>
  <si>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</si>
  <si>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</si>
  <si>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</si>
  <si>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</si>
  <si>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</si>
  <si>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</si>
  <si>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</si>
  <si>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</si>
  <si>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</si>
  <si>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</si>
  <si>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</si>
  <si>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</si>
  <si>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</si>
  <si>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</si>
  <si>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</si>
  <si>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</si>
  <si>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</si>
  <si>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</si>
  <si>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</si>
  <si>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</si>
  <si>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</si>
  <si>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</si>
  <si>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</si>
  <si>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</si>
  <si>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</si>
  <si>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</si>
  <si>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</si>
  <si>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</si>
  <si>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</si>
  <si>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</si>
  <si>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</si>
  <si>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</si>
  <si>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</si>
  <si>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</si>
  <si>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</si>
  <si>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</si>
  <si>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</si>
  <si>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</si>
  <si>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</si>
  <si>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</si>
  <si>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</si>
  <si>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</si>
  <si>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</si>
  <si>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</si>
  <si>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</si>
  <si>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</si>
  <si>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</si>
  <si>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</si>
  <si>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</si>
  <si>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</si>
  <si>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</si>
  <si>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</si>
  <si>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</si>
  <si>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</si>
  <si>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</si>
  <si>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</si>
  <si>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</si>
  <si>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</si>
  <si>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</si>
  <si>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</si>
  <si>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</si>
  <si>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</si>
  <si>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</si>
  <si>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</si>
  <si>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</si>
  <si>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</si>
  <si>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</si>
  <si>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</si>
  <si>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</si>
  <si>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</si>
  <si>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</si>
  <si>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</si>
  <si>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</si>
  <si>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</si>
  <si>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</si>
  <si>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</si>
  <si>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</si>
  <si>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</si>
  <si>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</si>
  <si>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</si>
  <si>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</si>
  <si>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</si>
  <si>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</si>
  <si>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</si>
  <si>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</si>
  <si>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</si>
  <si>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</si>
  <si>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</si>
  <si>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</si>
  <si>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</si>
  <si>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</si>
  <si>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</si>
  <si>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</si>
  <si>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</si>
  <si>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</si>
  <si>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</si>
  <si>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</si>
  <si>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</si>
  <si>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</si>
  <si>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</si>
  <si>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</si>
  <si>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</si>
  <si>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</si>
  <si>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</si>
  <si>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</si>
  <si>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</si>
  <si>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</si>
  <si>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</si>
  <si>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</si>
  <si>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</si>
  <si>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</si>
  <si>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</si>
  <si>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</si>
  <si>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</si>
  <si>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</si>
  <si>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</si>
  <si>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</si>
  <si>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</si>
  <si>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</si>
  <si>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</si>
  <si>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</si>
  <si>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</si>
  <si>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</si>
  <si>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</si>
  <si>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</si>
  <si>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</si>
  <si>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</si>
  <si>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</si>
  <si>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</si>
  <si>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</si>
  <si>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</si>
  <si>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</si>
  <si>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</si>
  <si>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</si>
  <si>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</si>
  <si>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</si>
  <si>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</si>
  <si>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</si>
  <si>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</si>
  <si>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</si>
  <si>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</si>
  <si>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</si>
  <si>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</si>
  <si>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</si>
  <si>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</si>
  <si>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</si>
  <si>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</si>
  <si>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</si>
  <si>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</si>
  <si>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</si>
  <si>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</si>
  <si>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</si>
  <si>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</si>
  <si>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</si>
  <si>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</si>
  <si>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</si>
  <si>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</si>
  <si>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</si>
  <si>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</si>
  <si>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</si>
  <si>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</si>
  <si>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</si>
  <si>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</si>
  <si>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</si>
  <si>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</si>
  <si>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</si>
  <si>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</si>
  <si>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</si>
  <si>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</si>
  <si>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</si>
  <si>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</si>
  <si>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</si>
  <si>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</si>
  <si>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</si>
  <si>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</si>
  <si>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</si>
  <si>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</si>
  <si>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</si>
  <si>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</si>
  <si>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</si>
  <si>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</si>
  <si>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</si>
  <si>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</si>
  <si>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</si>
  <si>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</si>
  <si>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</si>
  <si>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</si>
  <si>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</si>
  <si>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</si>
  <si>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</si>
  <si>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</si>
  <si>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</si>
  <si>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</si>
  <si>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</si>
  <si>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</si>
  <si>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</si>
  <si>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</si>
  <si>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</si>
  <si>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</si>
  <si>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</si>
  <si>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</si>
  <si>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</si>
  <si>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</si>
  <si>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</si>
  <si>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</si>
  <si>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</si>
  <si>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</si>
  <si>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</si>
  <si>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</si>
  <si>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</si>
  <si>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</si>
  <si>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</si>
  <si>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</si>
  <si>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</si>
  <si>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</si>
  <si>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</si>
  <si>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</si>
  <si>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</si>
  <si>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</si>
  <si>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</si>
  <si>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</si>
  <si>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</si>
  <si>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</si>
  <si>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</si>
  <si>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</si>
  <si>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</si>
  <si>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</si>
  <si>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</si>
  <si>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</si>
  <si>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</si>
  <si>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</si>
  <si>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</si>
  <si>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</si>
  <si>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</si>
  <si>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</si>
  <si>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</si>
  <si>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</si>
  <si>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</si>
  <si>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</si>
  <si>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</si>
  <si>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</si>
  <si>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</si>
  <si>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</si>
  <si>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</si>
  <si>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</si>
  <si>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</si>
  <si>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</si>
  <si>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</si>
  <si>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</si>
  <si>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</si>
  <si>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</si>
  <si>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</si>
  <si>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</si>
  <si>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</si>
  <si>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</si>
  <si>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</si>
  <si>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</si>
  <si>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</si>
  <si>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</si>
  <si>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</si>
  <si>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</si>
  <si>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</si>
  <si>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</si>
  <si>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</si>
  <si>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</si>
  <si>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</si>
  <si>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</si>
  <si>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</si>
  <si>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</si>
  <si>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</si>
  <si>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</si>
  <si>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</si>
  <si>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</si>
  <si>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</si>
  <si>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</si>
  <si>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</si>
  <si>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</si>
  <si>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</si>
  <si>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</si>
  <si>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</si>
  <si>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</si>
  <si>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</si>
  <si>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</si>
  <si>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</si>
  <si>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</si>
  <si>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</si>
  <si>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</si>
  <si>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</si>
  <si>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</si>
  <si>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</si>
  <si>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</si>
  <si>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</si>
  <si>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</si>
  <si>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</si>
  <si>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</si>
  <si>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</si>
  <si>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</si>
  <si>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</si>
  <si>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</si>
  <si>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</si>
  <si>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</si>
  <si>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</si>
  <si>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</si>
  <si>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</si>
  <si>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</si>
  <si>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</si>
  <si>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</si>
  <si>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</si>
  <si>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</si>
  <si>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</si>
  <si>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</si>
  <si>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</si>
  <si>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</si>
  <si>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</si>
  <si>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</si>
  <si>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</si>
  <si>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</si>
  <si>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</si>
  <si>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</si>
  <si>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</si>
  <si>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</si>
  <si>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</si>
  <si>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</si>
  <si>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</si>
  <si>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</si>
  <si>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</si>
  <si>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</si>
  <si>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</si>
  <si>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</si>
  <si>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</si>
  <si>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</si>
  <si>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</si>
  <si>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</si>
  <si>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</si>
  <si>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</si>
  <si>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</si>
  <si>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</si>
  <si>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</si>
  <si>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</si>
  <si>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</si>
  <si>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</si>
  <si>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</si>
  <si>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</si>
  <si>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</si>
  <si>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</si>
  <si>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</si>
  <si>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</si>
  <si>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</si>
  <si>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</si>
  <si>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</si>
  <si>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</si>
  <si>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</si>
  <si>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</si>
  <si>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</si>
  <si>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</si>
  <si>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</si>
  <si>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</si>
  <si>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</si>
  <si>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</si>
  <si>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</si>
  <si>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</si>
  <si>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</si>
  <si>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</si>
  <si>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</si>
  <si>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</si>
  <si>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</si>
  <si>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</si>
  <si>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</si>
  <si>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</si>
  <si>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</si>
  <si>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</si>
  <si>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</si>
  <si>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</si>
  <si>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</si>
  <si>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</si>
  <si>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</si>
  <si>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</si>
  <si>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</si>
  <si>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</si>
  <si>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</si>
  <si>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</si>
  <si>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</si>
  <si>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</si>
  <si>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</si>
  <si>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</si>
  <si>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</si>
  <si>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</si>
  <si>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</si>
  <si>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</si>
  <si>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</si>
  <si>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</si>
  <si>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</si>
  <si>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</si>
  <si>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</si>
  <si>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</si>
  <si>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</si>
  <si>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</si>
  <si>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</si>
  <si>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</si>
  <si>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</si>
  <si>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</si>
  <si>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</si>
  <si>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</si>
  <si>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</si>
  <si>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</si>
  <si>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</si>
  <si>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</si>
  <si>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</si>
  <si>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</si>
  <si>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</si>
  <si>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</si>
  <si>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</si>
  <si>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</si>
  <si>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</si>
  <si>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</si>
  <si>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</si>
  <si>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</si>
  <si>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</si>
  <si>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</si>
  <si>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</si>
  <si>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</si>
  <si>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</si>
  <si>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</si>
  <si>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</si>
  <si>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</si>
  <si>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</si>
  <si>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</si>
  <si>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</si>
  <si>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</si>
  <si>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</si>
  <si>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</si>
  <si>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</si>
  <si>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</si>
  <si>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</si>
  <si>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</si>
  <si>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</si>
  <si>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</si>
  <si>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</si>
  <si>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</si>
  <si>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</si>
  <si>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</si>
  <si>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</si>
  <si>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</si>
  <si>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</si>
  <si>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</si>
  <si>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</si>
  <si>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</si>
  <si>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</si>
  <si>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</si>
  <si>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</si>
  <si>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</si>
  <si>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</si>
  <si>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</si>
  <si>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</si>
  <si>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</si>
  <si>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</si>
  <si>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</si>
  <si>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</si>
  <si>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</si>
  <si>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</si>
  <si>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</si>
  <si>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</si>
  <si>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</si>
  <si>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</si>
  <si>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</si>
  <si>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</si>
  <si>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</si>
  <si>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</si>
  <si>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</si>
  <si>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</si>
  <si>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</si>
  <si>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</si>
  <si>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</si>
  <si>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</si>
  <si>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</si>
  <si>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</si>
  <si>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</si>
  <si>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</si>
  <si>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</si>
  <si>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</si>
  <si>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</si>
  <si>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</si>
  <si>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</si>
  <si>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</si>
  <si>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</si>
  <si>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</si>
  <si>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</si>
  <si>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</si>
  <si>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</si>
  <si>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</si>
  <si>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</si>
  <si>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</si>
  <si>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</si>
  <si>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</si>
  <si>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</si>
  <si>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</si>
  <si>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</si>
  <si>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</si>
  <si>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</si>
  <si>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</si>
  <si>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</si>
  <si>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</si>
  <si>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</si>
  <si>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</si>
  <si>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</si>
  <si>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</si>
  <si>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</si>
  <si>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</si>
  <si>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</si>
  <si>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</si>
  <si>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</si>
  <si>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</si>
  <si>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</si>
  <si>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</si>
  <si>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</si>
  <si>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</si>
  <si>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</si>
  <si>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</si>
  <si>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</si>
  <si>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</si>
  <si>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</si>
  <si>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</si>
  <si>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</si>
  <si>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</si>
  <si>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</si>
  <si>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</si>
  <si>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</si>
  <si>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</si>
  <si>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</si>
  <si>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</si>
  <si>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</si>
  <si>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</si>
  <si>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</si>
  <si>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</si>
  <si>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</si>
  <si>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</si>
  <si>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</si>
  <si>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</si>
  <si>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</si>
  <si>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</si>
  <si>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</si>
  <si>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</si>
  <si>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</si>
  <si>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</si>
  <si>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</si>
  <si>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</si>
  <si>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</si>
  <si>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</si>
  <si>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</si>
  <si>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</si>
  <si>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</si>
  <si>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</si>
  <si>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</si>
  <si>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</si>
  <si>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</si>
  <si>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</si>
  <si>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</si>
  <si>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</si>
  <si>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</si>
  <si>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</si>
  <si>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</si>
  <si>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</si>
  <si>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</si>
  <si>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</si>
  <si>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</si>
  <si>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</si>
  <si>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</si>
  <si>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</si>
  <si>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</si>
  <si>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</si>
  <si>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</si>
  <si>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</si>
  <si>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</si>
  <si>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</si>
  <si>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</si>
  <si>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</si>
  <si>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</si>
  <si>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</si>
  <si>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</si>
  <si>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</si>
  <si>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</si>
  <si>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</si>
  <si>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</si>
  <si>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</si>
  <si>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</si>
  <si>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</si>
  <si>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</si>
  <si>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</si>
  <si>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</si>
  <si>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</si>
  <si>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</si>
  <si>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</si>
  <si>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</si>
  <si>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</si>
  <si>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</si>
  <si>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</si>
  <si>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</si>
  <si>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</si>
  <si>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</si>
  <si>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</si>
  <si>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</si>
  <si>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</si>
  <si>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</si>
  <si>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</si>
  <si>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</si>
  <si>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</si>
  <si>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</si>
  <si>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</si>
  <si>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</si>
  <si>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</si>
  <si>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</si>
  <si>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</si>
  <si>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</si>
  <si>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</si>
  <si>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</si>
  <si>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</si>
  <si>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</si>
  <si>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</si>
  <si>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</si>
  <si>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</si>
  <si>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</si>
  <si>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</si>
  <si>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</si>
  <si>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</si>
  <si>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</si>
  <si>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</si>
  <si>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</si>
  <si>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</si>
  <si>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</si>
  <si>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</si>
  <si>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</si>
  <si>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</si>
  <si>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</si>
  <si>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</si>
  <si>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</si>
  <si>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</si>
  <si>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</si>
  <si>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</si>
  <si>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</si>
  <si>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</si>
  <si>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</si>
  <si>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</si>
  <si>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</si>
  <si>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</si>
  <si>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</si>
  <si>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</si>
  <si>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</si>
  <si>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</si>
  <si>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</si>
  <si>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</si>
  <si>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</si>
  <si>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</si>
  <si>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</si>
  <si>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</si>
  <si>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</si>
  <si>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</si>
  <si>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</si>
  <si>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</si>
  <si>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</si>
  <si>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</si>
  <si>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</si>
  <si>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</si>
  <si>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</si>
  <si>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</si>
  <si>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</si>
  <si>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</si>
  <si>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</si>
  <si>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</si>
  <si>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</si>
  <si>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</si>
  <si>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</si>
  <si>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</si>
  <si>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</si>
  <si>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</si>
  <si>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</si>
  <si>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</si>
  <si>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</si>
  <si>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</si>
  <si>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</si>
  <si>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</si>
  <si>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</si>
  <si>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</si>
  <si>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</si>
  <si>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</si>
  <si>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</si>
  <si>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</si>
  <si>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</si>
  <si>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</si>
  <si>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</si>
  <si>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</si>
  <si>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</si>
  <si>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</si>
  <si>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</si>
  <si>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</si>
  <si>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</si>
  <si>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</si>
  <si>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</si>
  <si>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</si>
  <si>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</si>
  <si>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</si>
  <si>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</si>
  <si>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</si>
  <si>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</si>
  <si>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</si>
  <si>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</si>
  <si>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</si>
  <si>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</si>
  <si>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</si>
  <si>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</si>
  <si>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</si>
  <si>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</si>
  <si>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</si>
  <si>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</si>
  <si>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</si>
  <si>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</si>
  <si>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</si>
  <si>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</si>
  <si>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</si>
  <si>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</si>
  <si>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</si>
  <si>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</si>
  <si>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</si>
  <si>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</si>
  <si>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</si>
  <si>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</si>
  <si>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</si>
  <si>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</si>
  <si>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</si>
  <si>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</si>
  <si>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</si>
  <si>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</si>
  <si>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</si>
  <si>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</si>
  <si>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</si>
  <si>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</si>
  <si>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</si>
  <si>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</si>
  <si>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</si>
  <si>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</si>
  <si>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</si>
  <si>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</si>
  <si>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</si>
  <si>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</si>
  <si>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</si>
  <si>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</si>
  <si>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</si>
  <si>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</si>
  <si>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</si>
  <si>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</si>
  <si>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</si>
  <si>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</si>
  <si>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</si>
  <si>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</si>
  <si>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</si>
  <si>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</si>
  <si>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</si>
  <si>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</si>
  <si>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</si>
  <si>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</si>
  <si>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</si>
  <si>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</si>
  <si>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</si>
  <si>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</si>
  <si>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</si>
  <si>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</si>
  <si>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</si>
  <si>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</si>
  <si>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</si>
  <si>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</si>
  <si>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</si>
  <si>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</si>
  <si>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</si>
  <si>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</si>
  <si>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</si>
  <si>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</si>
  <si>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</si>
  <si>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</si>
  <si>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</si>
  <si>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</si>
  <si>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</si>
  <si>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</si>
  <si>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</si>
  <si>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</si>
  <si>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</si>
  <si>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</si>
  <si>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</si>
  <si>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</si>
  <si>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</si>
  <si>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</si>
  <si>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</si>
  <si>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</si>
  <si>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</si>
  <si>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</si>
  <si>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</si>
  <si>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</si>
  <si>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</si>
  <si>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</si>
  <si>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</si>
  <si>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</si>
  <si>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</si>
  <si>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</si>
  <si>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</si>
  <si>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</si>
  <si>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</si>
  <si>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</si>
  <si>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</si>
  <si>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</si>
  <si>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</si>
  <si>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</si>
  <si>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</si>
  <si>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</si>
  <si>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</si>
  <si>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</si>
  <si>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</si>
  <si>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</si>
  <si>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</si>
  <si>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</si>
  <si>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</si>
  <si>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</si>
  <si>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</si>
  <si>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</si>
  <si>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</si>
  <si>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</si>
  <si>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</si>
  <si>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</si>
  <si>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</si>
  <si>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</si>
  <si>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</si>
  <si>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</si>
  <si>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</si>
  <si>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</si>
  <si>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</si>
  <si>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</si>
  <si>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</si>
  <si>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</si>
  <si>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</si>
  <si>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</si>
  <si>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</si>
  <si>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</si>
  <si>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</si>
  <si>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</si>
  <si>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</si>
  <si>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</si>
  <si>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</si>
  <si>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</si>
  <si>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</si>
  <si>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</si>
  <si>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</si>
  <si>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</si>
  <si>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</si>
  <si>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</si>
  <si>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</si>
  <si>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</si>
  <si>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</si>
  <si>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</si>
  <si>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</si>
  <si>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</si>
  <si>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</si>
  <si>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</si>
  <si>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</si>
  <si>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</si>
  <si>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</si>
  <si>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</si>
  <si>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</si>
  <si>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</si>
  <si>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</si>
  <si>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</si>
  <si>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</si>
  <si>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</si>
  <si>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</si>
  <si>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</si>
  <si>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</si>
  <si>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</si>
  <si>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</si>
  <si>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</si>
  <si>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</si>
  <si>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</si>
  <si>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</si>
  <si>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</si>
  <si>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</si>
  <si>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</si>
  <si>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</si>
  <si>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</si>
  <si>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</si>
  <si>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</si>
  <si>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</si>
  <si>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</si>
  <si>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</si>
  <si>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</si>
  <si>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</si>
  <si>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</si>
  <si>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</si>
  <si>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</si>
  <si>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</si>
  <si>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</si>
  <si>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</si>
  <si>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</si>
  <si>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</si>
  <si>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</si>
  <si>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</si>
  <si>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</si>
  <si>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</si>
  <si>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</si>
  <si>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</si>
  <si>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</si>
  <si>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</si>
  <si>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</si>
  <si>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</si>
  <si>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</si>
  <si>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</si>
  <si>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</si>
  <si>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</si>
  <si>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</si>
  <si>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</si>
  <si>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</si>
  <si>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</si>
  <si>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</si>
  <si>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</si>
  <si>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</si>
  <si>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</si>
  <si>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</si>
  <si>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</si>
  <si>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</si>
  <si>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</si>
  <si>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</si>
  <si>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</si>
  <si>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</si>
  <si>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</si>
  <si>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</si>
  <si>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</si>
  <si>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</si>
  <si>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</si>
  <si>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</si>
  <si>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</si>
  <si>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</si>
  <si>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</si>
  <si>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</si>
  <si>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</si>
  <si>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</si>
  <si>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</si>
  <si>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</si>
  <si>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</si>
  <si>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</si>
  <si>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</si>
  <si>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</si>
  <si>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</si>
  <si>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</si>
  <si>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</si>
  <si>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</si>
  <si>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</si>
  <si>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</si>
  <si>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</si>
  <si>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</si>
  <si>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</si>
  <si>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</si>
  <si>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</si>
  <si>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</si>
  <si>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</si>
  <si>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</si>
  <si>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</si>
  <si>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</si>
  <si>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</si>
  <si>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</si>
  <si>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</si>
  <si>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</si>
  <si>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</si>
  <si>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</si>
  <si>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</si>
  <si>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</si>
  <si>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</si>
  <si>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</si>
  <si>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</si>
  <si>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</si>
  <si>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</si>
  <si>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</si>
  <si>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</si>
  <si>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</si>
  <si>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</si>
  <si>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</si>
  <si>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</si>
  <si>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</si>
  <si>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</si>
  <si>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</si>
  <si>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</si>
  <si>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</si>
  <si>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</si>
  <si>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</si>
  <si>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</si>
  <si>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</si>
  <si>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</si>
  <si>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</si>
  <si>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</si>
  <si>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</si>
  <si>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</si>
  <si>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</si>
  <si>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</si>
  <si>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</si>
  <si>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</si>
  <si>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</si>
  <si>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</si>
  <si>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</si>
  <si>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</si>
  <si>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</si>
  <si>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</si>
  <si>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</si>
  <si>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</si>
  <si>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</si>
  <si>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</si>
  <si>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</si>
  <si>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</si>
  <si>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</si>
  <si>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</si>
  <si>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</si>
  <si>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</si>
  <si>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</si>
  <si>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</si>
  <si>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</si>
  <si>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</si>
  <si>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</si>
  <si>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</si>
  <si>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</si>
  <si>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</si>
  <si>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</si>
  <si>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</si>
  <si>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</si>
  <si>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</si>
  <si>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</si>
  <si>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</si>
  <si>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</si>
  <si>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</si>
  <si>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</si>
  <si>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</si>
  <si>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</si>
  <si>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</si>
  <si>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</si>
  <si>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</si>
  <si>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</si>
  <si>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</si>
  <si>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</si>
  <si>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</si>
  <si>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</si>
  <si>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</si>
  <si>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</si>
  <si>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</si>
  <si>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</si>
  <si>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</si>
  <si>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</si>
  <si>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</si>
  <si>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</si>
  <si>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</si>
  <si>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</si>
  <si>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</si>
  <si>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</si>
  <si>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</si>
  <si>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</si>
  <si>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</si>
  <si>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</si>
  <si>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</si>
  <si>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</si>
  <si>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</si>
  <si>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</si>
  <si>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</si>
  <si>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</si>
  <si>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</si>
  <si>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</si>
  <si>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</si>
  <si>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</si>
  <si>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</si>
  <si>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</si>
  <si>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</si>
  <si>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</si>
  <si>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</si>
  <si>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</si>
  <si>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</si>
  <si>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</si>
  <si>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</si>
  <si>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</si>
  <si>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</si>
  <si>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</si>
  <si>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</si>
  <si>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</si>
  <si>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</si>
  <si>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</si>
  <si>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</si>
  <si>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</si>
  <si>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</si>
  <si>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</si>
  <si>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</si>
  <si>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</si>
  <si>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</si>
  <si>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</si>
  <si>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</si>
  <si>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</si>
  <si>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</si>
  <si>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</si>
  <si>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</si>
  <si>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</si>
  <si>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</si>
  <si>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</si>
  <si>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</si>
  <si>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</si>
  <si>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</si>
  <si>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</si>
  <si>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</si>
  <si>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</si>
  <si>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</si>
  <si>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</si>
  <si>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</si>
  <si>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</si>
  <si>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</si>
  <si>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</si>
  <si>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</si>
  <si>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</si>
  <si>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</si>
  <si>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</si>
  <si>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</si>
  <si>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</si>
  <si>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</si>
  <si>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</si>
  <si>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</si>
  <si>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</si>
  <si>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</si>
  <si>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</si>
  <si>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</si>
  <si>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</si>
  <si>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</si>
  <si>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</si>
  <si>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</si>
  <si>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</si>
  <si>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</si>
  <si>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</si>
  <si>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</si>
  <si>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</si>
  <si>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</si>
  <si>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</si>
  <si>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</si>
  <si>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</si>
  <si>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</si>
  <si>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</si>
  <si>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</si>
  <si>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</si>
  <si>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</si>
  <si>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</si>
  <si>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</si>
  <si>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</si>
  <si>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</si>
  <si>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</si>
  <si>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</si>
  <si>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</si>
  <si>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</si>
  <si>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</si>
  <si>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</si>
  <si>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</si>
  <si>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</si>
  <si>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</si>
  <si>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</si>
  <si>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</si>
  <si>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</si>
  <si>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</si>
  <si>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</si>
  <si>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</si>
  <si>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</si>
  <si>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</si>
  <si>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</si>
  <si>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</si>
  <si>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</si>
  <si>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</si>
  <si>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</si>
  <si>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</si>
  <si>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</si>
  <si>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</si>
  <si>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</si>
  <si>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</si>
  <si>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</si>
  <si>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</si>
  <si>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</si>
  <si>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</si>
  <si>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</si>
  <si>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</si>
  <si>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</si>
  <si>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</si>
  <si>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</si>
  <si>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</si>
  <si>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</si>
  <si>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</si>
  <si>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</si>
  <si>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</si>
  <si>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</si>
  <si>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</si>
  <si>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</si>
  <si>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</si>
  <si>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</si>
  <si>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</si>
  <si>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</si>
  <si>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</si>
  <si>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</si>
  <si>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</si>
  <si>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</si>
  <si>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</si>
  <si>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</si>
  <si>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</si>
  <si>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</si>
  <si>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</si>
  <si>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</si>
  <si>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</si>
  <si>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</si>
  <si>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</si>
  <si>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</si>
  <si>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</si>
  <si>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</si>
  <si>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</si>
  <si>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</si>
  <si>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</si>
  <si>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</si>
  <si>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</si>
  <si>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</si>
  <si>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</si>
  <si>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</si>
  <si>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</si>
  <si>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</si>
  <si>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</si>
  <si>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</si>
  <si>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</si>
  <si>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</si>
  <si>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</si>
  <si>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</si>
  <si>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</si>
  <si>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</si>
  <si>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</si>
  <si>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</si>
  <si>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</si>
  <si>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</si>
  <si>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</si>
  <si>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</si>
  <si>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</si>
  <si>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</si>
  <si>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</si>
  <si>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</si>
  <si>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</si>
  <si>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</si>
  <si>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</si>
  <si>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</si>
  <si>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</si>
  <si>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</si>
  <si>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</si>
  <si>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</si>
  <si>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</si>
  <si>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</si>
  <si>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</si>
  <si>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</si>
  <si>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</si>
  <si>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</si>
  <si>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</si>
  <si>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</si>
  <si>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</si>
  <si>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</si>
  <si>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</si>
  <si>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</si>
  <si>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</si>
  <si>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</si>
  <si>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</si>
  <si>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</si>
  <si>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</si>
  <si>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</si>
  <si>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</si>
  <si>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</si>
  <si>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</si>
  <si>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</si>
  <si>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</si>
  <si>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</si>
  <si>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</si>
  <si>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</si>
  <si>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</si>
  <si>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</si>
  <si>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</si>
  <si>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</si>
  <si>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</si>
  <si>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</si>
  <si>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</si>
  <si>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</si>
  <si>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</si>
  <si>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</si>
  <si>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</si>
  <si>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</si>
  <si>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</si>
  <si>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</si>
  <si>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</si>
  <si>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</si>
  <si>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</si>
  <si>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</si>
  <si>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</si>
  <si>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</si>
  <si>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</si>
  <si>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</si>
  <si>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</si>
  <si>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</si>
  <si>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</si>
  <si>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</si>
  <si>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</si>
  <si>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</si>
  <si>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</si>
  <si>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</si>
  <si>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</si>
  <si>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</si>
  <si>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</si>
  <si>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</si>
  <si>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</si>
  <si>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</si>
  <si>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</si>
  <si>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</si>
  <si>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</si>
  <si>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</si>
  <si>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</si>
  <si>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</si>
  <si>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</si>
  <si>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</si>
  <si>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</si>
  <si>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</si>
  <si>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</si>
  <si>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</si>
  <si>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</si>
  <si>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</si>
  <si>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</si>
  <si>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</si>
  <si>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</si>
  <si>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</si>
  <si>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</si>
  <si>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</si>
  <si>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</si>
  <si>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</si>
  <si>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</si>
  <si>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</si>
  <si>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</si>
  <si>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</si>
  <si>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</si>
  <si>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</si>
  <si>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</si>
  <si>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</si>
  <si>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</si>
  <si>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</si>
  <si>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</si>
  <si>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</si>
  <si>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</si>
  <si>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</si>
  <si>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</si>
  <si>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</si>
  <si>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</si>
  <si>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</si>
  <si>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</si>
  <si>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</si>
  <si>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</si>
  <si>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</si>
  <si>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</si>
  <si>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</si>
  <si>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</si>
  <si>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</si>
  <si>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</si>
  <si>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</si>
  <si>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</si>
  <si>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</si>
  <si>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</si>
  <si>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</si>
  <si>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</si>
  <si>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</si>
  <si>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</si>
  <si>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</si>
  <si>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</si>
  <si>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</si>
  <si>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</si>
  <si>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</si>
  <si>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</si>
  <si>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</si>
  <si>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</si>
  <si>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</si>
  <si>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</si>
  <si>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</si>
  <si>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</si>
  <si>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</si>
  <si>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</si>
  <si>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</si>
  <si>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</si>
  <si>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</si>
  <si>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</si>
  <si>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</si>
  <si>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</si>
  <si>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</si>
  <si>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</si>
  <si>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</si>
  <si>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</si>
  <si>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</si>
  <si>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</si>
  <si>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</si>
  <si>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</si>
  <si>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</si>
  <si>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</si>
  <si>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</si>
  <si>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</si>
  <si>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</si>
  <si>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</si>
  <si>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</si>
  <si>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</si>
  <si>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</si>
  <si>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</si>
  <si>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</si>
  <si>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</si>
  <si>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</si>
  <si>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</si>
  <si>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</si>
  <si>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</si>
  <si>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</si>
  <si>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</si>
  <si>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</si>
  <si>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</si>
  <si>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</si>
  <si>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</si>
  <si>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</si>
  <si>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</si>
  <si>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</si>
  <si>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</si>
  <si>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</si>
  <si>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</si>
  <si>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</si>
  <si>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</si>
  <si>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</si>
  <si>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</si>
  <si>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</si>
  <si>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</si>
  <si>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</si>
  <si>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</si>
  <si>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</si>
  <si>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</si>
  <si>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</si>
  <si>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</si>
  <si>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</si>
  <si>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</si>
  <si>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</si>
  <si>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</si>
  <si>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</si>
  <si>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</si>
  <si>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</si>
  <si>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</si>
  <si>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</si>
  <si>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</si>
  <si>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</si>
  <si>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</si>
  <si>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</si>
  <si>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</si>
  <si>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</si>
  <si>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</si>
  <si>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</si>
  <si>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</si>
  <si>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</si>
  <si>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</si>
  <si>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</si>
  <si>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</si>
  <si>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</si>
  <si>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</si>
  <si>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</si>
  <si>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</si>
  <si>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</si>
  <si>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</si>
  <si>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</si>
  <si>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</si>
  <si>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</si>
  <si>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</si>
  <si>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</si>
  <si>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</si>
  <si>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</si>
  <si>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</si>
  <si>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</si>
  <si>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</si>
  <si>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</si>
  <si>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</si>
  <si>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</si>
  <si>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</si>
  <si>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</si>
  <si>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</si>
  <si>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</si>
  <si>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</si>
  <si>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</si>
  <si>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</si>
  <si>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</si>
  <si>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</si>
  <si>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</si>
  <si>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</si>
  <si>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</si>
  <si>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</si>
  <si>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</si>
  <si>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</si>
  <si>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</si>
  <si>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</si>
  <si>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</si>
  <si>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</si>
  <si>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</si>
  <si>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</si>
  <si>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</si>
  <si>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</si>
  <si>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</si>
  <si>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</si>
  <si>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</si>
  <si>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</si>
  <si>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</si>
  <si>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</si>
  <si>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</si>
  <si>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</si>
  <si>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</si>
  <si>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</si>
  <si>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</si>
  <si>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</si>
  <si>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</si>
  <si>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</si>
  <si>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</si>
  <si>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</si>
  <si>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</si>
  <si>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</si>
  <si>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</si>
  <si>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</si>
  <si>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</si>
  <si>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</si>
  <si>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</si>
  <si>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</si>
  <si>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</si>
  <si>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</si>
  <si>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</si>
  <si>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</si>
  <si>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</si>
  <si>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</si>
  <si>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</si>
  <si>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</si>
  <si>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</si>
  <si>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</si>
  <si>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</si>
  <si>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</si>
  <si>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</si>
  <si>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</si>
  <si>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</si>
  <si>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</si>
  <si>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</si>
  <si>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</si>
  <si>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</si>
  <si>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</si>
  <si>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</si>
  <si>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</si>
  <si>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</si>
  <si>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</si>
  <si>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</si>
  <si>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</si>
  <si>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</si>
  <si>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</si>
  <si>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</si>
  <si>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</si>
  <si>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</si>
  <si>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</si>
  <si>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</si>
  <si>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</si>
  <si>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</si>
  <si>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</si>
  <si>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</si>
  <si>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</si>
  <si>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</si>
  <si>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</si>
  <si>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</si>
  <si>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</si>
  <si>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</si>
  <si>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</si>
  <si>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</si>
  <si>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</si>
  <si>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</si>
  <si>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</si>
  <si>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</si>
  <si>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</si>
  <si>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</si>
  <si>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</si>
  <si>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</si>
  <si>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</si>
  <si>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</si>
  <si>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</si>
  <si>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</si>
  <si>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</si>
  <si>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</si>
  <si>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</si>
  <si>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</si>
  <si>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</si>
  <si>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</si>
  <si>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</si>
  <si>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</si>
  <si>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</si>
  <si>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</si>
  <si>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</si>
  <si>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</si>
  <si>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</si>
  <si>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</si>
  <si>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</si>
  <si>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</si>
  <si>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</si>
  <si>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</si>
  <si>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</si>
  <si>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</si>
  <si>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</si>
  <si>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</si>
  <si>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</si>
  <si>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</si>
  <si>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</si>
  <si>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</si>
  <si>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</si>
  <si>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</si>
  <si>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</si>
  <si>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</si>
  <si>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</si>
  <si>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</si>
  <si>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</si>
  <si>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</si>
  <si>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</si>
  <si>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</si>
  <si>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</si>
  <si>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</si>
  <si>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</si>
  <si>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</si>
  <si>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</si>
  <si>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</si>
  <si>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</si>
  <si>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</si>
  <si>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</si>
  <si>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</si>
  <si>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</si>
  <si>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</si>
  <si>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</si>
  <si>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</si>
  <si>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</si>
  <si>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</si>
  <si>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</si>
  <si>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</si>
  <si>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</si>
  <si>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</si>
  <si>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</si>
  <si>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</si>
  <si>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</si>
  <si>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</si>
  <si>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</si>
  <si>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</si>
  <si>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</si>
  <si>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</si>
  <si>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</si>
  <si>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</si>
  <si>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</si>
  <si>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</si>
  <si>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</si>
  <si>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</si>
  <si>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</si>
  <si>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</si>
  <si>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</si>
  <si>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</si>
  <si>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</si>
  <si>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</si>
  <si>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</si>
  <si>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</si>
  <si>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</si>
  <si>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</si>
  <si>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</si>
  <si>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</si>
  <si>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</si>
  <si>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</si>
  <si>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</si>
  <si>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</si>
  <si>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</si>
  <si>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</si>
  <si>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</si>
  <si>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</si>
  <si>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</si>
  <si>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</si>
  <si>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</si>
  <si>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</si>
  <si>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</si>
  <si>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</si>
  <si>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</si>
  <si>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</si>
  <si>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</si>
  <si>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</si>
  <si>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</si>
  <si>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</si>
  <si>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</si>
  <si>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</si>
  <si>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</si>
  <si>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</si>
  <si>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</si>
  <si>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</si>
  <si>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</si>
  <si>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</si>
  <si>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</si>
  <si>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</si>
  <si>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</si>
  <si>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</si>
  <si>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</si>
  <si>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</si>
  <si>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</si>
  <si>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</si>
  <si>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</si>
  <si>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</si>
  <si>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</si>
  <si>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</si>
  <si>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</si>
  <si>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</si>
  <si>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</si>
  <si>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</si>
  <si>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</si>
  <si>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</si>
  <si>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</si>
  <si>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</si>
  <si>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</si>
  <si>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</si>
  <si>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</si>
  <si>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</si>
  <si>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</si>
  <si>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</si>
  <si>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</si>
  <si>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</si>
  <si>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</si>
  <si>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</si>
  <si>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</si>
  <si>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</si>
  <si>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</si>
  <si>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</si>
  <si>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</si>
  <si>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</si>
  <si>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</si>
  <si>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</si>
  <si>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</si>
  <si>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</si>
  <si>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</si>
  <si>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</si>
  <si>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</si>
  <si>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</si>
  <si>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</si>
  <si>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</si>
  <si>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</si>
  <si>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</si>
  <si>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</si>
  <si>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</si>
  <si>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</si>
  <si>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</si>
  <si>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</si>
  <si>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</si>
  <si>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</si>
  <si>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</si>
  <si>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</si>
  <si>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</si>
  <si>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</si>
  <si>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</si>
  <si>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</si>
  <si>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</si>
  <si>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</si>
  <si>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</si>
  <si>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</si>
  <si>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</si>
  <si>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</si>
  <si>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</si>
  <si>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</si>
  <si>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</si>
  <si>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</si>
  <si>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</si>
  <si>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</si>
  <si>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</si>
  <si>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</si>
  <si>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</si>
  <si>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</si>
  <si>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</si>
  <si>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</si>
  <si>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</si>
  <si>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</si>
  <si>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</si>
  <si>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</si>
  <si>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</si>
  <si>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</si>
  <si>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</si>
  <si>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</si>
  <si>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</si>
  <si>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</si>
  <si>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</si>
  <si>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</si>
  <si>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</si>
  <si>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</si>
  <si>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</si>
  <si>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</si>
  <si>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</si>
  <si>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</si>
  <si>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</si>
  <si>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</si>
  <si>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</si>
  <si>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</si>
  <si>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</si>
  <si>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</si>
  <si>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</si>
  <si>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</si>
  <si>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</si>
  <si>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</si>
  <si>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</si>
  <si>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</si>
  <si>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</si>
  <si>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</si>
  <si>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</si>
  <si>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</si>
  <si>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</si>
  <si>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</si>
  <si>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</si>
  <si>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</si>
  <si>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</si>
  <si>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</si>
  <si>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</si>
  <si>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</si>
  <si>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</si>
  <si>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</si>
  <si>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</si>
  <si>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</si>
  <si>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</si>
  <si>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</si>
  <si>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</si>
  <si>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</si>
  <si>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</si>
  <si>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</si>
  <si>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</si>
  <si>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</si>
  <si>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</si>
  <si>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</si>
  <si>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</si>
  <si>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</si>
  <si>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</si>
  <si>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</si>
  <si>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</si>
  <si>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</si>
  <si>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</si>
  <si>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</si>
  <si>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</si>
  <si>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</si>
  <si>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</si>
  <si>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</si>
  <si>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</si>
  <si>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</si>
  <si>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</si>
  <si>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</si>
  <si>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</si>
  <si>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</si>
  <si>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</si>
  <si>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</si>
  <si>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</si>
  <si>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</si>
  <si>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</si>
  <si>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</si>
  <si>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</si>
  <si>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</si>
  <si>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</si>
  <si>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</si>
  <si>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</si>
  <si>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</si>
  <si>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</si>
  <si>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</si>
  <si>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</si>
  <si>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</si>
  <si>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</si>
  <si>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</si>
  <si>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</si>
  <si>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</si>
  <si>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</si>
  <si>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</si>
  <si>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</si>
  <si>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</si>
  <si>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</si>
  <si>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</si>
  <si>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</si>
  <si>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</si>
  <si>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</si>
  <si>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</si>
  <si>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</si>
  <si>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</si>
  <si>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</si>
  <si>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</si>
  <si>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</si>
  <si>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</si>
  <si>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</si>
  <si>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</si>
  <si>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</si>
  <si>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</si>
  <si>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</si>
  <si>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</si>
  <si>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</si>
  <si>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</si>
  <si>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</si>
  <si>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</si>
  <si>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</si>
  <si>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</si>
  <si>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</si>
  <si>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</si>
  <si>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</si>
  <si>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</si>
  <si>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</si>
  <si>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</si>
  <si>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</si>
  <si>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</si>
  <si>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</si>
  <si>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</si>
  <si>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</si>
  <si>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</si>
  <si>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</si>
  <si>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</si>
  <si>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</si>
  <si>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</si>
  <si>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</si>
  <si>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</si>
  <si>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</si>
  <si>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</si>
  <si>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</si>
  <si>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</si>
  <si>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</si>
  <si>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</si>
  <si>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</si>
  <si>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</si>
  <si>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</si>
  <si>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</si>
  <si>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</si>
  <si>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</si>
  <si>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</si>
  <si>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</si>
  <si>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</si>
  <si>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</si>
  <si>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</si>
  <si>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</si>
  <si>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</si>
  <si>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</si>
  <si>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</si>
  <si>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</si>
  <si>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</si>
  <si>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</si>
  <si>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</si>
  <si>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</si>
  <si>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</si>
  <si>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</si>
  <si>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</si>
  <si>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</si>
  <si>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</si>
  <si>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</si>
  <si>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</si>
  <si>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</si>
  <si>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</si>
  <si>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</si>
  <si>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</si>
  <si>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</si>
  <si>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</si>
  <si>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</si>
  <si>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</si>
  <si>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</si>
  <si>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</si>
  <si>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</si>
  <si>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</si>
  <si>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</si>
  <si>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</si>
  <si>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</si>
  <si>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</si>
  <si>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</si>
  <si>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</si>
  <si>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</si>
  <si>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</si>
  <si>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</si>
  <si>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</si>
  <si>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</si>
  <si>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</si>
  <si>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</si>
  <si>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</si>
  <si>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</si>
  <si>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</si>
  <si>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</si>
  <si>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</si>
  <si>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</si>
  <si>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</si>
  <si>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</si>
  <si>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</si>
  <si>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</si>
  <si>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</si>
  <si>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</si>
  <si>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</si>
  <si>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</si>
  <si>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</si>
  <si>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</si>
  <si>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</si>
  <si>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</si>
  <si>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</si>
  <si>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</si>
  <si>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</si>
  <si>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</si>
  <si>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</si>
  <si>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</si>
  <si>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</si>
  <si>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</si>
  <si>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</si>
  <si>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</si>
  <si>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</si>
  <si>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</si>
  <si>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</si>
  <si>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</si>
  <si>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</si>
  <si>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</si>
  <si>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</si>
  <si>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</si>
  <si>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</si>
  <si>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</si>
  <si>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</si>
  <si>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</si>
  <si>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</si>
  <si>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</si>
  <si>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</si>
  <si>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</si>
  <si>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</si>
  <si>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</si>
  <si>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</si>
  <si>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</si>
  <si>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</si>
  <si>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</si>
  <si>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</si>
  <si>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</si>
  <si>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</si>
  <si>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</si>
  <si>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</si>
  <si>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</si>
  <si>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</si>
  <si>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</si>
  <si>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</si>
  <si>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</si>
  <si>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</si>
  <si>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</si>
  <si>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</si>
  <si>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</si>
  <si>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</si>
  <si>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</si>
  <si>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</si>
  <si>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</si>
  <si>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</si>
  <si>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</si>
  <si>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</si>
  <si>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</si>
  <si>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</si>
  <si>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</si>
  <si>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</si>
  <si>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</si>
  <si>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</si>
  <si>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</si>
  <si>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</si>
  <si>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</si>
  <si>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</si>
  <si>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</si>
  <si>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</si>
  <si>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</si>
  <si>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</si>
  <si>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</si>
  <si>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</si>
  <si>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</si>
  <si>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</si>
  <si>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</si>
  <si>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</si>
  <si>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</si>
  <si>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</si>
  <si>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</si>
  <si>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</si>
  <si>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</si>
  <si>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</si>
  <si>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</si>
  <si>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</si>
  <si>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</si>
  <si>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</si>
  <si>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</si>
  <si>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</si>
  <si>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</si>
  <si>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</si>
  <si>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</si>
  <si>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</si>
  <si>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</si>
  <si>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</si>
  <si>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</si>
  <si>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</si>
  <si>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</si>
  <si>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</si>
  <si>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</si>
  <si>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</si>
  <si>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</si>
  <si>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</si>
  <si>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</si>
  <si>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</si>
  <si>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</si>
  <si>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</si>
  <si>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</si>
  <si>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</si>
  <si>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</si>
  <si>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</si>
  <si>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</si>
  <si>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</si>
  <si>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</si>
  <si>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</si>
  <si>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</si>
  <si>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</si>
  <si>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</si>
  <si>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</si>
  <si>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</si>
  <si>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</si>
  <si>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</si>
  <si>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</si>
  <si>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</si>
  <si>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</si>
  <si>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</si>
  <si>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</si>
  <si>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</si>
  <si>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</si>
  <si>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</si>
  <si>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</si>
  <si>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</si>
  <si>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</si>
  <si>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</si>
  <si>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</si>
  <si>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</si>
  <si>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</si>
  <si>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</si>
  <si>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</si>
  <si>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</si>
  <si>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</si>
  <si>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</si>
  <si>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</si>
  <si>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</si>
  <si>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</si>
  <si>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</si>
  <si>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</si>
  <si>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</si>
  <si>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</si>
  <si>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</si>
  <si>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</si>
  <si>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</si>
  <si>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</si>
  <si>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</si>
  <si>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</si>
  <si>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</si>
  <si>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</si>
  <si>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</si>
  <si>
    <t>訪問介護相当サービス</t>
    <rPh sb="2" eb="4">
      <t>カイゴ</t>
    </rPh>
    <rPh sb="4" eb="6">
      <t>ソウトウ</t>
    </rPh>
    <phoneticPr fontId="6"/>
  </si>
  <si>
    <t>訪問型サービスA</t>
    <phoneticPr fontId="6"/>
  </si>
  <si>
    <t>通所介護相当サービス</t>
    <rPh sb="2" eb="4">
      <t>カイゴ</t>
    </rPh>
    <rPh sb="4" eb="6">
      <t>ソウトウ</t>
    </rPh>
    <phoneticPr fontId="6"/>
  </si>
  <si>
    <t>通所型サービスA</t>
    <phoneticPr fontId="6"/>
  </si>
  <si>
    <t>訪問型サービスA</t>
    <rPh sb="0" eb="2">
      <t>ホウモン</t>
    </rPh>
    <phoneticPr fontId="6"/>
  </si>
  <si>
    <t>通所介護相当サービス</t>
    <rPh sb="0" eb="2">
      <t>ツウショ</t>
    </rPh>
    <rPh sb="2" eb="4">
      <t>カイゴ</t>
    </rPh>
    <rPh sb="4" eb="6">
      <t>ソウトウ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</si>
</sst>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medium">
        <color theme="1"/>
      </left>
      <right/>
      <top style="thin">
        <color theme="1"/>
      </top>
      <bottom/>
      <diagonal/>
    </border>
    <border>
      <left style="medium">
        <color theme="1"/>
      </left>
      <right style="medium">
        <color theme="1"/>
      </right>
      <top style="thin">
        <color theme="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43">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59" fillId="0" borderId="0" xfId="2" applyFont="1">
      <alignment vertical="center"/>
    </xf>
    <xf numFmtId="0" fontId="26" fillId="0" borderId="0" xfId="2" applyFont="1">
      <alignment vertical="center"/>
    </xf>
    <xf numFmtId="0" fontId="60" fillId="0" borderId="0" xfId="2" applyFont="1" applyAlignment="1">
      <alignment horizontal="center" vertical="center" wrapText="1"/>
    </xf>
    <xf numFmtId="0" fontId="59" fillId="0" borderId="0" xfId="2" applyFont="1" applyAlignment="1">
      <alignment vertical="center" wrapText="1"/>
    </xf>
    <xf numFmtId="0" fontId="59" fillId="0" borderId="58" xfId="2" applyFont="1" applyBorder="1" applyAlignment="1">
      <alignment horizontal="left" vertical="center" wrapText="1"/>
    </xf>
    <xf numFmtId="0" fontId="59" fillId="0" borderId="132" xfId="2" applyFont="1" applyBorder="1" applyAlignment="1">
      <alignment horizontal="left" vertical="center" wrapText="1"/>
    </xf>
    <xf numFmtId="0" fontId="26" fillId="0" borderId="132" xfId="2" applyFont="1" applyBorder="1" applyAlignment="1">
      <alignment horizontal="center" vertical="center"/>
    </xf>
    <xf numFmtId="0" fontId="59" fillId="0" borderId="132" xfId="2" applyFont="1" applyBorder="1">
      <alignment vertical="center"/>
    </xf>
    <xf numFmtId="0" fontId="59" fillId="0" borderId="61" xfId="2" applyFont="1" applyBorder="1" applyAlignment="1">
      <alignment horizontal="left" vertical="center" wrapText="1"/>
    </xf>
    <xf numFmtId="0" fontId="59" fillId="0" borderId="133" xfId="2" applyFont="1" applyBorder="1" applyAlignment="1">
      <alignment horizontal="left" vertical="center" wrapText="1"/>
    </xf>
    <xf numFmtId="0" fontId="26" fillId="0" borderId="134" xfId="2" applyFont="1" applyBorder="1" applyAlignment="1">
      <alignment horizontal="center" vertical="center"/>
    </xf>
    <xf numFmtId="0" fontId="59" fillId="0" borderId="133" xfId="2" applyFont="1" applyBorder="1">
      <alignment vertical="center"/>
    </xf>
    <xf numFmtId="0" fontId="59" fillId="0" borderId="62" xfId="2" applyFont="1" applyBorder="1" applyAlignment="1">
      <alignment horizontal="left" vertical="center" wrapText="1"/>
    </xf>
    <xf numFmtId="176" fontId="59" fillId="0" borderId="33" xfId="4" applyNumberFormat="1" applyFont="1" applyBorder="1" applyAlignment="1">
      <alignment vertical="center" wrapText="1"/>
    </xf>
    <xf numFmtId="176" fontId="59" fillId="0" borderId="11" xfId="4" applyNumberFormat="1" applyFont="1" applyBorder="1" applyAlignment="1">
      <alignment vertical="center" wrapText="1"/>
    </xf>
    <xf numFmtId="176" fontId="59" fillId="0" borderId="20" xfId="4" applyNumberFormat="1" applyFont="1" applyBorder="1" applyAlignment="1">
      <alignment vertical="center" wrapText="1"/>
    </xf>
    <xf numFmtId="176" fontId="59" fillId="0" borderId="29" xfId="4" applyNumberFormat="1" applyFont="1" applyBorder="1" applyAlignment="1">
      <alignment vertical="center" wrapText="1"/>
    </xf>
    <xf numFmtId="176" fontId="59" fillId="0" borderId="19" xfId="4" applyNumberFormat="1" applyFont="1" applyBorder="1" applyAlignment="1">
      <alignment vertical="center" wrapText="1"/>
    </xf>
    <xf numFmtId="176" fontId="59" fillId="0" borderId="62" xfId="4" applyNumberFormat="1" applyFont="1" applyBorder="1" applyAlignment="1">
      <alignment vertical="center" wrapText="1"/>
    </xf>
    <xf numFmtId="176" fontId="60" fillId="0" borderId="22" xfId="4" applyNumberFormat="1" applyFont="1" applyBorder="1" applyAlignment="1">
      <alignment horizontal="right" vertical="center" wrapText="1"/>
    </xf>
    <xf numFmtId="176" fontId="60" fillId="0" borderId="9" xfId="4" applyNumberFormat="1" applyFont="1" applyBorder="1" applyAlignment="1">
      <alignment horizontal="right" vertical="center" wrapText="1"/>
    </xf>
    <xf numFmtId="176" fontId="60" fillId="0" borderId="24" xfId="4" applyNumberFormat="1" applyFont="1" applyBorder="1" applyAlignment="1">
      <alignment horizontal="right" vertical="center" wrapText="1"/>
    </xf>
    <xf numFmtId="176" fontId="59" fillId="0" borderId="22" xfId="4" applyNumberFormat="1" applyFont="1" applyBorder="1" applyAlignment="1">
      <alignment vertical="center" wrapText="1"/>
    </xf>
    <xf numFmtId="176" fontId="59" fillId="0" borderId="9" xfId="4" applyNumberFormat="1" applyFont="1" applyBorder="1" applyAlignment="1">
      <alignment vertical="center" wrapText="1"/>
    </xf>
    <xf numFmtId="176" fontId="59" fillId="0" borderId="10" xfId="4" applyNumberFormat="1" applyFont="1" applyBorder="1" applyAlignment="1">
      <alignment vertical="center" wrapText="1"/>
    </xf>
    <xf numFmtId="176" fontId="59" fillId="0" borderId="1" xfId="4" applyNumberFormat="1" applyFont="1" applyBorder="1" applyAlignment="1">
      <alignment vertical="center" wrapText="1"/>
    </xf>
    <xf numFmtId="176" fontId="59" fillId="0" borderId="4" xfId="4" applyNumberFormat="1" applyFont="1" applyBorder="1" applyAlignment="1">
      <alignment vertical="center" wrapText="1"/>
    </xf>
    <xf numFmtId="176" fontId="59" fillId="0" borderId="30" xfId="4" applyNumberFormat="1" applyFont="1" applyBorder="1" applyAlignment="1">
      <alignment vertical="center" wrapText="1"/>
    </xf>
    <xf numFmtId="176" fontId="59" fillId="0" borderId="2" xfId="4" applyNumberFormat="1" applyFont="1" applyBorder="1" applyAlignment="1">
      <alignment vertical="center" wrapText="1"/>
    </xf>
    <xf numFmtId="176" fontId="59" fillId="0" borderId="61" xfId="4" applyNumberFormat="1" applyFont="1" applyBorder="1" applyAlignment="1">
      <alignment vertical="center" wrapText="1"/>
    </xf>
    <xf numFmtId="176" fontId="60" fillId="0" borderId="10" xfId="4" applyNumberFormat="1" applyFont="1" applyBorder="1" applyAlignment="1">
      <alignment horizontal="right" vertical="center" wrapText="1"/>
    </xf>
    <xf numFmtId="176" fontId="60" fillId="0" borderId="1" xfId="4" applyNumberFormat="1" applyFont="1" applyBorder="1" applyAlignment="1">
      <alignment horizontal="right" vertical="center" wrapText="1"/>
    </xf>
    <xf numFmtId="176" fontId="60" fillId="0" borderId="30" xfId="4" applyNumberFormat="1" applyFont="1" applyBorder="1" applyAlignment="1">
      <alignment horizontal="right" vertical="center" wrapText="1"/>
    </xf>
    <xf numFmtId="0" fontId="61" fillId="0" borderId="57" xfId="2" applyFont="1" applyBorder="1" applyAlignment="1">
      <alignment vertical="center" wrapText="1"/>
    </xf>
    <xf numFmtId="0" fontId="26" fillId="0" borderId="134" xfId="2" applyFont="1" applyBorder="1">
      <alignment vertical="center"/>
    </xf>
    <xf numFmtId="0" fontId="59" fillId="0" borderId="68" xfId="2" applyFont="1" applyBorder="1" applyAlignment="1">
      <alignment horizontal="left" vertical="center" wrapText="1"/>
    </xf>
    <xf numFmtId="0" fontId="59" fillId="0" borderId="134" xfId="2" applyFont="1" applyBorder="1" applyAlignment="1">
      <alignment horizontal="left" vertical="center" wrapText="1"/>
    </xf>
    <xf numFmtId="176" fontId="59" fillId="0" borderId="34" xfId="4" applyNumberFormat="1" applyFont="1" applyBorder="1" applyAlignment="1">
      <alignment vertical="center" wrapText="1"/>
    </xf>
    <xf numFmtId="176" fontId="59" fillId="0" borderId="35" xfId="4" applyNumberFormat="1" applyFont="1" applyBorder="1" applyAlignment="1">
      <alignment vertical="center" wrapText="1"/>
    </xf>
    <xf numFmtId="176" fontId="59" fillId="0" borderId="13" xfId="4" applyNumberFormat="1" applyFont="1" applyBorder="1" applyAlignment="1">
      <alignment vertical="center" wrapText="1"/>
    </xf>
    <xf numFmtId="176" fontId="59" fillId="0" borderId="32" xfId="4" applyNumberFormat="1" applyFont="1" applyBorder="1" applyAlignment="1">
      <alignment vertical="center" wrapText="1"/>
    </xf>
    <xf numFmtId="176" fontId="59" fillId="0" borderId="31" xfId="4" applyNumberFormat="1" applyFont="1" applyBorder="1" applyAlignment="1">
      <alignment vertical="center" wrapText="1"/>
    </xf>
    <xf numFmtId="176" fontId="59" fillId="0" borderId="16" xfId="4" applyNumberFormat="1" applyFont="1" applyBorder="1" applyAlignment="1">
      <alignment vertical="center" wrapText="1"/>
    </xf>
    <xf numFmtId="176" fontId="59" fillId="0" borderId="25" xfId="4" applyNumberFormat="1" applyFont="1" applyBorder="1" applyAlignment="1">
      <alignment vertical="center" wrapText="1"/>
    </xf>
    <xf numFmtId="176" fontId="59" fillId="0" borderId="67" xfId="4" applyNumberFormat="1" applyFont="1" applyBorder="1" applyAlignment="1">
      <alignment vertical="center" wrapText="1"/>
    </xf>
    <xf numFmtId="176" fontId="60" fillId="0" borderId="34" xfId="4" applyNumberFormat="1" applyFont="1" applyBorder="1" applyAlignment="1">
      <alignment horizontal="right" vertical="center" wrapText="1"/>
    </xf>
    <xf numFmtId="176" fontId="60" fillId="0" borderId="35" xfId="4" applyNumberFormat="1" applyFont="1" applyBorder="1" applyAlignment="1">
      <alignment horizontal="right" vertical="center" wrapText="1"/>
    </xf>
    <xf numFmtId="176" fontId="60" fillId="0" borderId="37" xfId="4" applyNumberFormat="1" applyFont="1" applyBorder="1" applyAlignment="1">
      <alignment horizontal="right" vertical="center" wrapText="1"/>
    </xf>
    <xf numFmtId="176" fontId="59" fillId="0" borderId="8" xfId="4" applyNumberFormat="1" applyFont="1" applyBorder="1" applyAlignment="1">
      <alignment vertical="center" wrapText="1"/>
    </xf>
    <xf numFmtId="176" fontId="59" fillId="0" borderId="24" xfId="4" applyNumberFormat="1" applyFont="1" applyBorder="1" applyAlignment="1">
      <alignment vertical="center" wrapText="1"/>
    </xf>
    <xf numFmtId="176" fontId="59" fillId="0" borderId="23" xfId="4" applyNumberFormat="1" applyFont="1" applyBorder="1" applyAlignment="1">
      <alignment vertical="center" wrapText="1"/>
    </xf>
    <xf numFmtId="176" fontId="59" fillId="0" borderId="58" xfId="4" applyNumberFormat="1" applyFont="1" applyBorder="1" applyAlignment="1">
      <alignment vertical="center" wrapText="1"/>
    </xf>
    <xf numFmtId="176" fontId="60" fillId="0" borderId="33" xfId="4" applyNumberFormat="1" applyFont="1" applyBorder="1" applyAlignment="1">
      <alignment horizontal="right" vertical="center" wrapText="1"/>
    </xf>
    <xf numFmtId="176" fontId="60" fillId="0" borderId="11" xfId="4" applyNumberFormat="1" applyFont="1" applyBorder="1" applyAlignment="1">
      <alignment horizontal="right" vertical="center" wrapText="1"/>
    </xf>
    <xf numFmtId="176" fontId="60" fillId="0" borderId="29" xfId="4" applyNumberFormat="1" applyFont="1" applyBorder="1" applyAlignment="1">
      <alignment horizontal="right" vertical="center" wrapText="1"/>
    </xf>
    <xf numFmtId="176" fontId="59" fillId="0" borderId="37" xfId="4" applyNumberFormat="1" applyFont="1" applyBorder="1" applyAlignment="1">
      <alignment vertical="center" wrapText="1"/>
    </xf>
    <xf numFmtId="176" fontId="59" fillId="0" borderId="36" xfId="4" applyNumberFormat="1" applyFont="1" applyBorder="1" applyAlignment="1">
      <alignment vertical="center" wrapText="1"/>
    </xf>
    <xf numFmtId="176" fontId="59" fillId="0" borderId="68" xfId="4" applyNumberFormat="1" applyFont="1" applyBorder="1" applyAlignment="1">
      <alignment vertical="center" wrapText="1"/>
    </xf>
    <xf numFmtId="176" fontId="59" fillId="0" borderId="34" xfId="4" applyNumberFormat="1" applyFont="1" applyFill="1" applyBorder="1" applyAlignment="1">
      <alignment vertical="center" wrapText="1"/>
    </xf>
    <xf numFmtId="176" fontId="59" fillId="0" borderId="35" xfId="4" applyNumberFormat="1" applyFont="1" applyFill="1" applyBorder="1" applyAlignment="1">
      <alignment vertical="center" wrapText="1"/>
    </xf>
    <xf numFmtId="0" fontId="59"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59"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59" fillId="0" borderId="134" xfId="2" applyFont="1" applyBorder="1">
      <alignment vertical="center"/>
    </xf>
    <xf numFmtId="0" fontId="12" fillId="0" borderId="35" xfId="2" applyBorder="1">
      <alignment vertical="center"/>
    </xf>
    <xf numFmtId="0" fontId="69" fillId="0" borderId="0" xfId="0" applyFont="1"/>
    <xf numFmtId="0" fontId="71" fillId="0" borderId="0" xfId="2" applyFont="1" applyAlignment="1">
      <alignment horizontal="left" vertical="center"/>
    </xf>
    <xf numFmtId="0" fontId="72" fillId="0" borderId="0" xfId="0" applyFont="1"/>
    <xf numFmtId="0" fontId="73" fillId="0" borderId="0" xfId="0" applyFont="1"/>
    <xf numFmtId="0" fontId="71" fillId="0" borderId="1" xfId="2" applyFont="1" applyBorder="1" applyAlignment="1">
      <alignment horizontal="center" vertical="center" wrapText="1"/>
    </xf>
    <xf numFmtId="0" fontId="72" fillId="0" borderId="0" xfId="0" applyFont="1" applyAlignment="1">
      <alignment horizontal="left"/>
    </xf>
    <xf numFmtId="0" fontId="62" fillId="0" borderId="0" xfId="0" applyFont="1" applyAlignment="1">
      <alignment horizontal="left"/>
    </xf>
    <xf numFmtId="0" fontId="72" fillId="0" borderId="0" xfId="0" applyFont="1" applyAlignment="1"/>
    <xf numFmtId="0" fontId="62"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2" fillId="0" borderId="1" xfId="0" applyFont="1" applyBorder="1" applyAlignment="1">
      <alignment vertical="center" wrapText="1"/>
    </xf>
    <xf numFmtId="0" fontId="73" fillId="0" borderId="0" xfId="2" applyFont="1">
      <alignment vertical="center"/>
    </xf>
    <xf numFmtId="0" fontId="72" fillId="0" borderId="0" xfId="2" applyFont="1" applyAlignment="1">
      <alignment horizontal="left" vertical="center"/>
    </xf>
    <xf numFmtId="0" fontId="72" fillId="0" borderId="0" xfId="2" applyFont="1" applyAlignment="1">
      <alignment vertical="center"/>
    </xf>
    <xf numFmtId="0" fontId="74" fillId="0" borderId="1" xfId="2" applyFont="1" applyBorder="1" applyAlignment="1">
      <alignment horizontal="center" vertical="center" wrapText="1"/>
    </xf>
    <xf numFmtId="0" fontId="74" fillId="0" borderId="1" xfId="2" applyFont="1" applyBorder="1" applyAlignment="1">
      <alignment horizontal="center" vertical="center"/>
    </xf>
    <xf numFmtId="0" fontId="74" fillId="2" borderId="1" xfId="4" applyNumberFormat="1" applyFont="1" applyFill="1" applyBorder="1" applyAlignment="1">
      <alignment horizontal="center" vertical="center" wrapText="1"/>
    </xf>
    <xf numFmtId="0" fontId="72" fillId="0" borderId="1" xfId="0" applyFont="1" applyBorder="1" applyAlignment="1">
      <alignment vertical="top" wrapText="1"/>
    </xf>
    <xf numFmtId="0" fontId="72" fillId="2" borderId="1" xfId="4" applyNumberFormat="1" applyFont="1" applyFill="1" applyBorder="1" applyAlignment="1">
      <alignment horizontal="left" vertical="top" wrapText="1"/>
    </xf>
    <xf numFmtId="0" fontId="72" fillId="2" borderId="1" xfId="4" applyNumberFormat="1" applyFont="1" applyFill="1" applyBorder="1" applyAlignment="1">
      <alignment vertical="top" wrapText="1"/>
    </xf>
    <xf numFmtId="0" fontId="74" fillId="2" borderId="5" xfId="4" applyNumberFormat="1" applyFont="1" applyFill="1" applyBorder="1" applyAlignment="1">
      <alignment horizontal="center" vertical="center" wrapText="1"/>
    </xf>
    <xf numFmtId="0" fontId="72" fillId="2" borderId="5" xfId="4" applyNumberFormat="1" applyFont="1" applyFill="1" applyBorder="1" applyAlignment="1">
      <alignment vertical="top" wrapText="1"/>
    </xf>
    <xf numFmtId="0" fontId="72" fillId="2" borderId="2" xfId="4" applyNumberFormat="1" applyFont="1" applyFill="1" applyBorder="1" applyAlignment="1">
      <alignment vertical="top" wrapText="1"/>
    </xf>
    <xf numFmtId="0" fontId="72" fillId="2" borderId="2" xfId="4" applyNumberFormat="1" applyFont="1" applyFill="1" applyBorder="1" applyAlignment="1">
      <alignment horizontal="left" vertical="top" wrapText="1"/>
    </xf>
    <xf numFmtId="0" fontId="74" fillId="2" borderId="160" xfId="4" applyNumberFormat="1" applyFont="1" applyFill="1" applyBorder="1" applyAlignment="1">
      <alignment horizontal="center" vertical="center" wrapText="1"/>
    </xf>
    <xf numFmtId="0" fontId="72" fillId="2" borderId="160" xfId="4" applyNumberFormat="1" applyFont="1" applyFill="1" applyBorder="1" applyAlignment="1">
      <alignment vertical="top" wrapText="1"/>
    </xf>
    <xf numFmtId="0" fontId="74" fillId="2" borderId="11" xfId="4" applyNumberFormat="1" applyFont="1" applyFill="1" applyBorder="1" applyAlignment="1">
      <alignment horizontal="center" vertical="center" wrapText="1"/>
    </xf>
    <xf numFmtId="0" fontId="72" fillId="2" borderId="11" xfId="4" applyNumberFormat="1" applyFont="1" applyFill="1" applyBorder="1" applyAlignment="1">
      <alignment horizontal="left" vertical="top" wrapText="1"/>
    </xf>
    <xf numFmtId="0" fontId="74" fillId="0" borderId="2" xfId="2" applyFont="1" applyBorder="1" applyAlignment="1">
      <alignment horizontal="center" vertical="center"/>
    </xf>
    <xf numFmtId="0" fontId="72" fillId="2" borderId="5" xfId="4" applyNumberFormat="1" applyFont="1" applyFill="1" applyBorder="1" applyAlignment="1">
      <alignment horizontal="left" vertical="top" wrapText="1"/>
    </xf>
    <xf numFmtId="0" fontId="74" fillId="2" borderId="4" xfId="4" applyNumberFormat="1" applyFont="1" applyFill="1" applyBorder="1" applyAlignment="1">
      <alignment horizontal="center" vertical="center" wrapText="1"/>
    </xf>
    <xf numFmtId="0" fontId="72"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59" fillId="0" borderId="137" xfId="4" applyNumberFormat="1" applyFont="1" applyBorder="1" applyAlignment="1">
      <alignment horizontal="center" vertical="center" wrapText="1"/>
    </xf>
    <xf numFmtId="0" fontId="59" fillId="0" borderId="136" xfId="4" applyNumberFormat="1" applyFont="1" applyBorder="1" applyAlignment="1">
      <alignment horizontal="center" vertical="center" wrapText="1"/>
    </xf>
    <xf numFmtId="0" fontId="59" fillId="0" borderId="138" xfId="4" applyNumberFormat="1" applyFont="1" applyBorder="1" applyAlignment="1">
      <alignment horizontal="center" vertical="center" wrapText="1"/>
    </xf>
    <xf numFmtId="0" fontId="59" fillId="0" borderId="135" xfId="2" applyNumberFormat="1" applyFont="1" applyBorder="1" applyAlignment="1">
      <alignment horizontal="center" vertical="center" wrapText="1"/>
    </xf>
    <xf numFmtId="0" fontId="59" fillId="0" borderId="136" xfId="2" applyNumberFormat="1" applyFont="1" applyBorder="1" applyAlignment="1">
      <alignment horizontal="center" vertical="center" wrapText="1"/>
    </xf>
    <xf numFmtId="0" fontId="59" fillId="0" borderId="137" xfId="2" applyNumberFormat="1" applyFont="1" applyBorder="1" applyAlignment="1">
      <alignment horizontal="center" vertical="center" wrapText="1"/>
    </xf>
    <xf numFmtId="0" fontId="59" fillId="0" borderId="75" xfId="2" applyNumberFormat="1" applyFont="1" applyBorder="1" applyAlignment="1">
      <alignment horizontal="center" vertical="center" wrapText="1"/>
    </xf>
    <xf numFmtId="0" fontId="59" fillId="0" borderId="138" xfId="2" applyNumberFormat="1" applyFont="1" applyBorder="1" applyAlignment="1">
      <alignment horizontal="center" vertical="center" wrapText="1"/>
    </xf>
    <xf numFmtId="0" fontId="59"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59" fillId="0" borderId="5" xfId="4" applyNumberFormat="1" applyFont="1" applyBorder="1" applyAlignment="1">
      <alignment vertical="center" wrapText="1"/>
    </xf>
    <xf numFmtId="0" fontId="60" fillId="0" borderId="0" xfId="0" applyFont="1" applyAlignment="1">
      <alignment horizontal="left" vertical="center" wrapText="1"/>
    </xf>
    <xf numFmtId="0" fontId="26" fillId="0" borderId="0" xfId="0" applyFont="1" applyAlignment="1">
      <alignment vertical="center"/>
    </xf>
    <xf numFmtId="0" fontId="59" fillId="0" borderId="24" xfId="2" applyFont="1" applyBorder="1">
      <alignment vertical="center"/>
    </xf>
    <xf numFmtId="0" fontId="59" fillId="0" borderId="30" xfId="2" applyFont="1" applyBorder="1">
      <alignment vertical="center"/>
    </xf>
    <xf numFmtId="0" fontId="59" fillId="0" borderId="52" xfId="2" applyFont="1" applyBorder="1" applyAlignment="1">
      <alignment vertical="center" wrapText="1"/>
    </xf>
    <xf numFmtId="176" fontId="59"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5" fillId="2" borderId="0" xfId="1" applyFont="1" applyFill="1" applyBorder="1" applyAlignment="1" applyProtection="1">
      <alignment horizontal="center"/>
    </xf>
    <xf numFmtId="38" fontId="65" fillId="2" borderId="7" xfId="1" applyFont="1" applyFill="1" applyBorder="1" applyAlignment="1" applyProtection="1">
      <alignment horizontal="center"/>
    </xf>
    <xf numFmtId="38" fontId="65" fillId="2" borderId="18" xfId="1" applyFont="1" applyFill="1" applyBorder="1" applyAlignment="1" applyProtection="1">
      <alignment horizontal="center"/>
    </xf>
    <xf numFmtId="38" fontId="64" fillId="2" borderId="0" xfId="1" applyFont="1" applyFill="1" applyBorder="1" applyAlignment="1" applyProtection="1">
      <alignment shrinkToFit="1"/>
    </xf>
    <xf numFmtId="0" fontId="72" fillId="0" borderId="5" xfId="0" applyFont="1" applyFill="1" applyBorder="1" applyAlignment="1">
      <alignment vertical="top" wrapText="1"/>
    </xf>
    <xf numFmtId="0" fontId="72" fillId="0" borderId="160" xfId="4" applyNumberFormat="1" applyFont="1" applyFill="1" applyBorder="1" applyAlignment="1">
      <alignment vertical="top" wrapText="1"/>
    </xf>
    <xf numFmtId="0" fontId="72" fillId="0" borderId="2" xfId="4" applyNumberFormat="1" applyFont="1" applyFill="1" applyBorder="1" applyAlignment="1">
      <alignment horizontal="left" vertical="top" wrapText="1"/>
    </xf>
    <xf numFmtId="0" fontId="72" fillId="0" borderId="11" xfId="4" applyNumberFormat="1" applyFont="1" applyFill="1" applyBorder="1" applyAlignment="1">
      <alignment horizontal="left" vertical="top" wrapText="1"/>
    </xf>
    <xf numFmtId="0" fontId="72" fillId="0" borderId="1" xfId="4" applyNumberFormat="1" applyFont="1" applyFill="1" applyBorder="1" applyAlignment="1">
      <alignment horizontal="left" vertical="top" wrapText="1"/>
    </xf>
    <xf numFmtId="0" fontId="72" fillId="0" borderId="1" xfId="4" applyNumberFormat="1" applyFont="1" applyFill="1" applyBorder="1" applyAlignment="1">
      <alignment vertical="top" wrapText="1"/>
    </xf>
    <xf numFmtId="0" fontId="72" fillId="0" borderId="160" xfId="0" applyFont="1" applyBorder="1" applyAlignment="1"/>
    <xf numFmtId="0" fontId="72" fillId="0" borderId="1" xfId="0" applyFont="1" applyBorder="1" applyAlignment="1">
      <alignment vertical="center" wrapText="1"/>
    </xf>
    <xf numFmtId="0" fontId="72" fillId="0" borderId="4" xfId="0" applyFont="1" applyBorder="1" applyAlignment="1">
      <alignment vertical="center" wrapText="1"/>
    </xf>
    <xf numFmtId="0" fontId="74" fillId="0" borderId="160" xfId="0" applyFont="1" applyBorder="1"/>
    <xf numFmtId="0" fontId="79" fillId="0" borderId="142" xfId="2" applyFont="1" applyBorder="1" applyAlignment="1" applyProtection="1">
      <alignment horizontal="center" vertical="center"/>
      <protection locked="0"/>
    </xf>
    <xf numFmtId="0" fontId="79"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5"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1"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5"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6"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5"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8"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4"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5" fillId="2" borderId="0" xfId="0" applyFont="1" applyFill="1" applyProtection="1"/>
    <xf numFmtId="0" fontId="8" fillId="2" borderId="0" xfId="0" applyFont="1" applyFill="1" applyAlignment="1" applyProtection="1">
      <alignment horizontal="left" vertical="top"/>
    </xf>
    <xf numFmtId="0" fontId="64"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3"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5" fillId="2" borderId="0" xfId="0" applyFont="1" applyFill="1" applyProtection="1"/>
    <xf numFmtId="0" fontId="80" fillId="2" borderId="0" xfId="0" applyFont="1" applyFill="1" applyProtection="1"/>
    <xf numFmtId="0" fontId="68" fillId="2" borderId="0" xfId="0" applyFont="1" applyFill="1" applyProtection="1"/>
    <xf numFmtId="0" fontId="75" fillId="2" borderId="0" xfId="0" applyFont="1" applyFill="1" applyAlignment="1" applyProtection="1">
      <alignment horizontal="left"/>
    </xf>
    <xf numFmtId="38" fontId="81"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3" fillId="2" borderId="0" xfId="0" applyFont="1" applyFill="1" applyAlignment="1" applyProtection="1">
      <alignment horizontal="right" vertical="center"/>
    </xf>
    <xf numFmtId="0" fontId="63" fillId="2" borderId="0" xfId="0" applyFont="1" applyFill="1" applyAlignment="1" applyProtection="1">
      <alignment vertical="center"/>
    </xf>
    <xf numFmtId="0" fontId="67" fillId="2" borderId="0" xfId="0" applyFont="1" applyFill="1" applyAlignment="1" applyProtection="1">
      <alignment vertical="center"/>
    </xf>
    <xf numFmtId="0" fontId="75" fillId="2" borderId="0" xfId="0" applyFont="1" applyFill="1" applyAlignment="1" applyProtection="1">
      <alignment horizontal="center" vertical="center"/>
    </xf>
    <xf numFmtId="0" fontId="75" fillId="3" borderId="0" xfId="0" applyFont="1" applyFill="1" applyBorder="1" applyAlignment="1" applyProtection="1">
      <alignment horizontal="center" vertical="center"/>
    </xf>
    <xf numFmtId="0" fontId="93" fillId="2" borderId="0" xfId="0" applyFont="1" applyFill="1" applyProtection="1"/>
    <xf numFmtId="0" fontId="75" fillId="2" borderId="142"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0" fontId="92"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4"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7" fillId="8" borderId="22" xfId="2" applyFont="1" applyFill="1" applyBorder="1" applyProtection="1">
      <alignment vertical="center"/>
    </xf>
    <xf numFmtId="0" fontId="77" fillId="8" borderId="9" xfId="2" applyFont="1" applyFill="1" applyBorder="1" applyProtection="1">
      <alignment vertical="center"/>
    </xf>
    <xf numFmtId="0" fontId="77"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7" fillId="8" borderId="10" xfId="2" applyFont="1" applyFill="1" applyBorder="1" applyProtection="1">
      <alignment vertical="center"/>
    </xf>
    <xf numFmtId="0" fontId="19" fillId="2" borderId="0" xfId="2" applyFont="1" applyFill="1" applyProtection="1">
      <alignment vertical="center"/>
    </xf>
    <xf numFmtId="0" fontId="77"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8"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7"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5"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79"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78"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79"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5"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5"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5" fillId="2" borderId="142" xfId="0" applyFont="1" applyFill="1" applyBorder="1" applyAlignment="1" applyProtection="1">
      <alignment horizontal="center" vertical="center"/>
      <protection locked="0"/>
    </xf>
    <xf numFmtId="0" fontId="65"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4"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6" fillId="8" borderId="27" xfId="2" applyFont="1" applyFill="1" applyBorder="1" applyAlignment="1" applyProtection="1">
      <alignment horizontal="center" vertical="center" wrapText="1"/>
    </xf>
    <xf numFmtId="0" fontId="76"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9"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7" fillId="8" borderId="31" xfId="2" applyFont="1" applyFill="1" applyBorder="1" applyAlignment="1" applyProtection="1">
      <alignment horizontal="center" vertical="center"/>
    </xf>
    <xf numFmtId="0" fontId="77"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89" fillId="2" borderId="153" xfId="0" applyFont="1" applyFill="1" applyBorder="1" applyAlignment="1" applyProtection="1">
      <alignment horizontal="center" vertical="center"/>
    </xf>
    <xf numFmtId="0" fontId="89" fillId="2" borderId="155" xfId="0" applyFont="1" applyFill="1" applyBorder="1" applyAlignment="1" applyProtection="1">
      <alignment horizontal="center" vertical="center"/>
    </xf>
    <xf numFmtId="0" fontId="63" fillId="2" borderId="2" xfId="0" applyFont="1" applyFill="1" applyBorder="1" applyAlignment="1" applyProtection="1">
      <alignment horizontal="left" vertical="center" wrapText="1"/>
    </xf>
    <xf numFmtId="0" fontId="63"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xf>
    <xf numFmtId="0" fontId="89"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5" fillId="2" borderId="142" xfId="0" applyFont="1" applyFill="1" applyBorder="1" applyAlignment="1" applyProtection="1">
      <alignment horizontal="center" vertical="center" wrapText="1"/>
    </xf>
    <xf numFmtId="0" fontId="75" fillId="3" borderId="153" xfId="0" applyFont="1" applyFill="1" applyBorder="1" applyAlignment="1" applyProtection="1">
      <alignment horizontal="center" vertical="center"/>
    </xf>
    <xf numFmtId="0" fontId="75" fillId="3" borderId="154" xfId="0" applyFont="1" applyFill="1" applyBorder="1" applyAlignment="1" applyProtection="1">
      <alignment horizontal="center" vertical="center"/>
    </xf>
    <xf numFmtId="0" fontId="75" fillId="3" borderId="155" xfId="0" applyFont="1" applyFill="1" applyBorder="1" applyAlignment="1" applyProtection="1">
      <alignment horizontal="center" vertical="center"/>
    </xf>
    <xf numFmtId="0" fontId="81" fillId="2" borderId="167" xfId="0" applyFont="1" applyFill="1" applyBorder="1" applyAlignment="1" applyProtection="1">
      <alignment horizontal="center" vertical="center"/>
    </xf>
    <xf numFmtId="0" fontId="75" fillId="2" borderId="142" xfId="0" applyFont="1" applyFill="1" applyBorder="1" applyAlignment="1" applyProtection="1">
      <alignment horizontal="center" vertical="center"/>
    </xf>
    <xf numFmtId="0" fontId="75" fillId="2" borderId="169" xfId="0" applyFont="1" applyFill="1" applyBorder="1" applyAlignment="1" applyProtection="1">
      <alignment horizontal="center" vertical="center"/>
    </xf>
    <xf numFmtId="0" fontId="75" fillId="0" borderId="142" xfId="0" applyFont="1" applyFill="1" applyBorder="1" applyAlignment="1" applyProtection="1">
      <alignment horizontal="center" vertical="center" shrinkToFit="1"/>
    </xf>
    <xf numFmtId="0" fontId="75" fillId="3" borderId="142" xfId="0" applyFont="1" applyFill="1" applyBorder="1" applyAlignment="1" applyProtection="1">
      <alignment horizontal="center" vertical="center"/>
    </xf>
    <xf numFmtId="0" fontId="65" fillId="2" borderId="1" xfId="0" applyFont="1" applyFill="1" applyBorder="1" applyAlignment="1" applyProtection="1">
      <alignment horizontal="center" vertical="center" textRotation="255"/>
    </xf>
    <xf numFmtId="38" fontId="81" fillId="2" borderId="142" xfId="1" applyFont="1" applyFill="1" applyBorder="1" applyAlignment="1" applyProtection="1">
      <alignment horizontal="right" vertical="center"/>
    </xf>
    <xf numFmtId="0" fontId="65"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3" fillId="2" borderId="1" xfId="0" applyFont="1" applyFill="1" applyBorder="1" applyAlignment="1" applyProtection="1">
      <alignment horizontal="left" vertical="center" wrapText="1"/>
    </xf>
    <xf numFmtId="0" fontId="90" fillId="2" borderId="142" xfId="0" applyFont="1" applyFill="1" applyBorder="1" applyAlignment="1" applyProtection="1">
      <alignment horizontal="center" vertical="center" wrapText="1"/>
    </xf>
    <xf numFmtId="0" fontId="81" fillId="2" borderId="168" xfId="0" applyFont="1" applyFill="1" applyBorder="1" applyAlignment="1" applyProtection="1">
      <alignment horizontal="center" vertical="center"/>
    </xf>
    <xf numFmtId="0" fontId="75" fillId="2" borderId="167"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75" fillId="2" borderId="142"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4" fillId="2" borderId="147" xfId="0" applyFont="1" applyFill="1" applyBorder="1" applyAlignment="1" applyProtection="1">
      <alignment horizontal="center" vertical="center" shrinkToFit="1"/>
    </xf>
    <xf numFmtId="0" fontId="84" fillId="2" borderId="148" xfId="0" applyFont="1" applyFill="1" applyBorder="1" applyAlignment="1" applyProtection="1">
      <alignment horizontal="center" vertical="center" shrinkToFit="1"/>
    </xf>
    <xf numFmtId="0" fontId="84" fillId="2" borderId="149" xfId="0" applyFont="1" applyFill="1" applyBorder="1" applyAlignment="1" applyProtection="1">
      <alignment horizontal="center" vertical="center" shrinkToFit="1"/>
    </xf>
    <xf numFmtId="176" fontId="84" fillId="2" borderId="150" xfId="0" applyNumberFormat="1" applyFont="1" applyFill="1" applyBorder="1" applyAlignment="1" applyProtection="1">
      <alignment horizontal="center" vertical="center" shrinkToFit="1"/>
    </xf>
    <xf numFmtId="176" fontId="84" fillId="2" borderId="151" xfId="0" applyNumberFormat="1" applyFont="1" applyFill="1" applyBorder="1" applyAlignment="1" applyProtection="1">
      <alignment horizontal="center" vertical="center" shrinkToFit="1"/>
    </xf>
    <xf numFmtId="176" fontId="84"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4" fillId="2" borderId="11" xfId="0" applyNumberFormat="1" applyFont="1" applyFill="1" applyBorder="1" applyAlignment="1" applyProtection="1">
      <alignment horizontal="center" vertical="center" shrinkToFit="1"/>
    </xf>
    <xf numFmtId="0" fontId="84"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7" fillId="2" borderId="20" xfId="1" applyFont="1" applyFill="1" applyBorder="1" applyAlignment="1" applyProtection="1">
      <alignment horizontal="center" vertical="center" shrinkToFit="1"/>
    </xf>
    <xf numFmtId="38" fontId="87" fillId="2" borderId="11" xfId="1"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wrapText="1" shrinkToFit="1"/>
    </xf>
    <xf numFmtId="0" fontId="63" fillId="3" borderId="2" xfId="0" applyFont="1" applyFill="1" applyBorder="1" applyAlignment="1" applyProtection="1">
      <alignment horizontal="center" vertical="center" wrapText="1"/>
    </xf>
    <xf numFmtId="0" fontId="63"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88"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5" fillId="3" borderId="16" xfId="0" applyFont="1" applyFill="1" applyBorder="1" applyAlignment="1" applyProtection="1">
      <alignment horizontal="center" vertical="center"/>
    </xf>
    <xf numFmtId="0" fontId="85" fillId="3" borderId="17" xfId="0" applyFont="1" applyFill="1" applyBorder="1" applyAlignment="1" applyProtection="1">
      <alignment horizontal="center" vertical="center"/>
    </xf>
    <xf numFmtId="0" fontId="85" fillId="3" borderId="18" xfId="0" applyFont="1" applyFill="1" applyBorder="1" applyAlignment="1" applyProtection="1">
      <alignment horizontal="center" vertical="center"/>
    </xf>
    <xf numFmtId="0" fontId="84" fillId="4" borderId="52" xfId="0" applyFont="1" applyFill="1" applyBorder="1" applyAlignment="1" applyProtection="1">
      <alignment horizontal="center" vertical="center" shrinkToFit="1"/>
      <protection locked="0"/>
    </xf>
    <xf numFmtId="0" fontId="84" fillId="4" borderId="77" xfId="0" applyFont="1" applyFill="1" applyBorder="1" applyAlignment="1" applyProtection="1">
      <alignment horizontal="center" vertical="center" shrinkToFit="1"/>
      <protection locked="0"/>
    </xf>
    <xf numFmtId="0" fontId="84" fillId="4" borderId="53" xfId="0" applyFont="1" applyFill="1" applyBorder="1" applyAlignment="1" applyProtection="1">
      <alignment horizontal="center" vertical="center" shrinkToFit="1"/>
      <protection locked="0"/>
    </xf>
    <xf numFmtId="0" fontId="84" fillId="5" borderId="52" xfId="0" applyFont="1" applyFill="1" applyBorder="1" applyAlignment="1" applyProtection="1">
      <alignment horizontal="center" vertical="center" shrinkToFit="1"/>
      <protection locked="0"/>
    </xf>
    <xf numFmtId="0" fontId="84" fillId="5" borderId="77" xfId="0" applyFont="1" applyFill="1" applyBorder="1" applyAlignment="1" applyProtection="1">
      <alignment horizontal="center" vertical="center" shrinkToFit="1"/>
      <protection locked="0"/>
    </xf>
    <xf numFmtId="0" fontId="84" fillId="5" borderId="53" xfId="0" applyFont="1" applyFill="1" applyBorder="1" applyAlignment="1" applyProtection="1">
      <alignment horizontal="center" vertical="center" shrinkToFit="1"/>
      <protection locked="0"/>
    </xf>
    <xf numFmtId="0" fontId="84" fillId="6" borderId="52" xfId="0" applyFont="1" applyFill="1" applyBorder="1" applyAlignment="1" applyProtection="1">
      <alignment horizontal="center" vertical="center" shrinkToFit="1"/>
      <protection locked="0"/>
    </xf>
    <xf numFmtId="0" fontId="84" fillId="6" borderId="77" xfId="0" applyFont="1" applyFill="1" applyBorder="1" applyAlignment="1" applyProtection="1">
      <alignment horizontal="center" vertical="center" shrinkToFit="1"/>
      <protection locked="0"/>
    </xf>
    <xf numFmtId="0" fontId="84" fillId="6" borderId="53" xfId="0" applyFont="1" applyFill="1" applyBorder="1" applyAlignment="1" applyProtection="1">
      <alignment horizontal="center" vertical="center" shrinkToFit="1"/>
      <protection locked="0"/>
    </xf>
    <xf numFmtId="0" fontId="85" fillId="2" borderId="0" xfId="0" applyFont="1" applyFill="1" applyAlignment="1" applyProtection="1">
      <alignment horizontal="left" vertical="center"/>
    </xf>
    <xf numFmtId="0" fontId="85" fillId="2" borderId="15" xfId="0" applyFont="1" applyFill="1" applyBorder="1" applyAlignment="1" applyProtection="1">
      <alignment horizontal="left" vertical="center"/>
    </xf>
    <xf numFmtId="176" fontId="84" fillId="2" borderId="10" xfId="0" applyNumberFormat="1" applyFont="1" applyFill="1" applyBorder="1" applyAlignment="1" applyProtection="1">
      <alignment horizontal="center" vertical="center"/>
    </xf>
    <xf numFmtId="176" fontId="84" fillId="2" borderId="1" xfId="0" applyNumberFormat="1" applyFont="1" applyFill="1" applyBorder="1" applyAlignment="1" applyProtection="1">
      <alignment horizontal="center" vertical="center"/>
    </xf>
    <xf numFmtId="176" fontId="84" fillId="2" borderId="30" xfId="0" applyNumberFormat="1" applyFont="1" applyFill="1" applyBorder="1" applyAlignment="1" applyProtection="1">
      <alignment horizontal="center" vertical="center"/>
    </xf>
    <xf numFmtId="176" fontId="84" fillId="2" borderId="34" xfId="0" applyNumberFormat="1" applyFont="1" applyFill="1" applyBorder="1" applyAlignment="1" applyProtection="1">
      <alignment horizontal="center" vertical="center"/>
    </xf>
    <xf numFmtId="176" fontId="84" fillId="2" borderId="35" xfId="0" applyNumberFormat="1" applyFont="1" applyFill="1" applyBorder="1" applyAlignment="1" applyProtection="1">
      <alignment horizontal="center" vertical="center"/>
    </xf>
    <xf numFmtId="176" fontId="84"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4" fillId="2" borderId="162" xfId="0" applyNumberFormat="1" applyFont="1" applyFill="1" applyBorder="1" applyAlignment="1" applyProtection="1">
      <alignment horizontal="center" vertical="center" shrinkToFit="1"/>
    </xf>
    <xf numFmtId="176" fontId="84" fillId="2" borderId="145" xfId="0" applyNumberFormat="1" applyFont="1" applyFill="1" applyBorder="1" applyAlignment="1" applyProtection="1">
      <alignment horizontal="center" vertical="center" shrinkToFit="1"/>
    </xf>
    <xf numFmtId="176" fontId="84" fillId="2" borderId="163" xfId="0" applyNumberFormat="1" applyFont="1" applyFill="1" applyBorder="1" applyAlignment="1" applyProtection="1">
      <alignment horizontal="center" vertical="center" shrinkToFit="1"/>
    </xf>
    <xf numFmtId="176" fontId="84" fillId="2" borderId="19" xfId="0" applyNumberFormat="1" applyFont="1" applyFill="1" applyBorder="1" applyAlignment="1" applyProtection="1">
      <alignment horizontal="center" vertical="center" shrinkToFit="1"/>
    </xf>
    <xf numFmtId="176" fontId="84" fillId="2" borderId="15" xfId="0" applyNumberFormat="1" applyFont="1" applyFill="1" applyBorder="1" applyAlignment="1" applyProtection="1">
      <alignment horizontal="center" vertical="center" shrinkToFit="1"/>
    </xf>
    <xf numFmtId="176" fontId="84" fillId="2" borderId="20" xfId="0" applyNumberFormat="1" applyFont="1" applyFill="1" applyBorder="1" applyAlignment="1" applyProtection="1">
      <alignment horizontal="center" vertical="center" shrinkToFit="1"/>
    </xf>
    <xf numFmtId="0" fontId="86" fillId="2" borderId="52" xfId="0" applyFont="1" applyFill="1" applyBorder="1" applyAlignment="1" applyProtection="1">
      <alignment horizontal="left" vertical="center" wrapText="1"/>
    </xf>
    <xf numFmtId="0" fontId="86" fillId="2" borderId="77" xfId="0" applyFont="1" applyFill="1" applyBorder="1" applyAlignment="1" applyProtection="1">
      <alignment horizontal="left" vertical="center" wrapText="1"/>
    </xf>
    <xf numFmtId="0" fontId="86" fillId="2" borderId="53"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wrapText="1"/>
    </xf>
    <xf numFmtId="0" fontId="86" fillId="2" borderId="0" xfId="0" applyFont="1" applyFill="1" applyBorder="1" applyAlignment="1" applyProtection="1">
      <alignment horizontal="left" vertical="center" wrapText="1"/>
    </xf>
    <xf numFmtId="0" fontId="86"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4" fillId="2" borderId="6" xfId="1" applyFont="1" applyFill="1" applyBorder="1" applyAlignment="1" applyProtection="1">
      <alignment horizontal="right" shrinkToFit="1"/>
    </xf>
    <xf numFmtId="38" fontId="64" fillId="2" borderId="0" xfId="1" applyFont="1" applyFill="1" applyBorder="1" applyAlignment="1" applyProtection="1">
      <alignment horizontal="right" shrinkToFit="1"/>
    </xf>
    <xf numFmtId="38" fontId="87" fillId="2" borderId="19" xfId="1" applyFont="1" applyFill="1" applyBorder="1" applyAlignment="1" applyProtection="1">
      <alignment horizontal="center" vertical="center" shrinkToFit="1"/>
    </xf>
    <xf numFmtId="38" fontId="87" fillId="2" borderId="15" xfId="1" applyFont="1" applyFill="1" applyBorder="1" applyAlignment="1" applyProtection="1">
      <alignment horizontal="center" vertical="center" shrinkToFit="1"/>
    </xf>
    <xf numFmtId="0" fontId="63" fillId="7" borderId="2" xfId="0" applyFont="1" applyFill="1" applyBorder="1" applyAlignment="1" applyProtection="1">
      <alignment horizontal="left" vertical="top" wrapText="1"/>
      <protection locked="0"/>
    </xf>
    <xf numFmtId="0" fontId="63" fillId="7" borderId="3" xfId="0" applyFont="1" applyFill="1" applyBorder="1" applyAlignment="1" applyProtection="1">
      <alignment horizontal="left" vertical="top" wrapText="1"/>
      <protection locked="0"/>
    </xf>
    <xf numFmtId="0" fontId="63" fillId="7" borderId="4" xfId="0" applyFont="1" applyFill="1" applyBorder="1" applyAlignment="1" applyProtection="1">
      <alignment horizontal="left" vertical="top" wrapText="1"/>
      <protection locked="0"/>
    </xf>
    <xf numFmtId="38" fontId="64" fillId="2" borderId="16" xfId="1" applyFont="1" applyFill="1" applyBorder="1" applyAlignment="1" applyProtection="1">
      <alignment horizontal="right" shrinkToFit="1"/>
    </xf>
    <xf numFmtId="38" fontId="64" fillId="2" borderId="17" xfId="1" applyFont="1" applyFill="1" applyBorder="1" applyAlignment="1" applyProtection="1">
      <alignment horizontal="right" shrinkToFit="1"/>
    </xf>
    <xf numFmtId="0" fontId="91" fillId="0" borderId="22" xfId="0" applyFont="1" applyFill="1" applyBorder="1" applyAlignment="1" applyProtection="1">
      <alignment horizontal="center" vertical="center" shrinkToFit="1"/>
    </xf>
    <xf numFmtId="0" fontId="91" fillId="0" borderId="9" xfId="0" applyFont="1" applyFill="1" applyBorder="1" applyAlignment="1" applyProtection="1">
      <alignment horizontal="center" vertical="center" shrinkToFit="1"/>
    </xf>
    <xf numFmtId="0" fontId="91" fillId="0" borderId="24" xfId="0" applyFont="1" applyFill="1" applyBorder="1" applyAlignment="1" applyProtection="1">
      <alignment horizontal="center" vertical="center" shrinkToFit="1"/>
    </xf>
    <xf numFmtId="0" fontId="91"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3" fillId="2" borderId="58" xfId="0" applyFont="1" applyFill="1" applyBorder="1" applyAlignment="1" applyProtection="1">
      <alignment horizontal="center" vertical="center" shrinkToFit="1"/>
    </xf>
    <xf numFmtId="0" fontId="83" fillId="2" borderId="59" xfId="0" applyFont="1" applyFill="1" applyBorder="1" applyAlignment="1" applyProtection="1">
      <alignment horizontal="center" vertical="center" shrinkToFit="1"/>
    </xf>
    <xf numFmtId="0" fontId="83" fillId="2" borderId="60" xfId="0" applyFont="1" applyFill="1" applyBorder="1" applyAlignment="1" applyProtection="1">
      <alignment horizontal="center" vertical="center" shrinkToFit="1"/>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6"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13" xfId="0" applyNumberFormat="1" applyFont="1" applyFill="1" applyBorder="1" applyAlignment="1" applyProtection="1">
      <alignment horizontal="center" vertical="center"/>
    </xf>
    <xf numFmtId="176" fontId="84" fillId="2" borderId="68" xfId="0" applyNumberFormat="1" applyFont="1" applyFill="1" applyBorder="1" applyAlignment="1" applyProtection="1">
      <alignment horizontal="center" vertical="center"/>
    </xf>
    <xf numFmtId="176" fontId="84" fillId="2" borderId="69" xfId="0" applyNumberFormat="1" applyFont="1" applyFill="1" applyBorder="1" applyAlignment="1" applyProtection="1">
      <alignment horizontal="center" vertical="center"/>
    </xf>
    <xf numFmtId="176" fontId="84" fillId="2" borderId="70" xfId="0" applyNumberFormat="1" applyFont="1" applyFill="1" applyBorder="1" applyAlignment="1" applyProtection="1">
      <alignment horizontal="center" vertical="center"/>
    </xf>
    <xf numFmtId="0" fontId="85" fillId="3" borderId="5" xfId="0" applyFont="1" applyFill="1" applyBorder="1" applyAlignment="1" applyProtection="1">
      <alignment horizontal="center" vertical="center"/>
    </xf>
    <xf numFmtId="0" fontId="91" fillId="0" borderId="23" xfId="0" applyFont="1" applyFill="1" applyBorder="1" applyAlignment="1" applyProtection="1">
      <alignment horizontal="center" vertical="center" shrinkToFit="1"/>
    </xf>
    <xf numFmtId="0" fontId="64" fillId="2" borderId="5" xfId="0" applyFont="1" applyFill="1" applyBorder="1" applyAlignment="1" applyProtection="1">
      <alignment horizontal="center" vertical="center"/>
    </xf>
    <xf numFmtId="0" fontId="64" fillId="2" borderId="11" xfId="0" applyFont="1" applyFill="1" applyBorder="1" applyAlignment="1" applyProtection="1">
      <alignment horizontal="center" vertical="center"/>
    </xf>
    <xf numFmtId="0" fontId="64" fillId="2" borderId="21" xfId="0" applyFont="1" applyFill="1" applyBorder="1" applyAlignment="1" applyProtection="1">
      <alignment horizontal="center" vertical="center"/>
    </xf>
    <xf numFmtId="0" fontId="89" fillId="2" borderId="142" xfId="0" applyFont="1" applyFill="1" applyBorder="1" applyAlignment="1" applyProtection="1">
      <alignment horizontal="center" vertical="center" wrapText="1"/>
    </xf>
    <xf numFmtId="0" fontId="75" fillId="2" borderId="153" xfId="0" applyFont="1" applyFill="1" applyBorder="1" applyAlignment="1" applyProtection="1">
      <alignment horizontal="center" vertical="center"/>
    </xf>
    <xf numFmtId="0" fontId="75" fillId="2" borderId="154" xfId="0" applyFont="1" applyFill="1" applyBorder="1" applyAlignment="1" applyProtection="1">
      <alignment horizontal="center" vertical="center"/>
    </xf>
    <xf numFmtId="0" fontId="75" fillId="2" borderId="155" xfId="0" applyFont="1" applyFill="1" applyBorder="1" applyAlignment="1" applyProtection="1">
      <alignment horizontal="center" vertical="center"/>
    </xf>
    <xf numFmtId="38" fontId="81" fillId="2" borderId="153" xfId="1" applyFont="1" applyFill="1" applyBorder="1" applyAlignment="1" applyProtection="1">
      <alignment horizontal="right" vertical="center"/>
    </xf>
    <xf numFmtId="38" fontId="81" fillId="2" borderId="154" xfId="1" applyFont="1" applyFill="1" applyBorder="1" applyAlignment="1" applyProtection="1">
      <alignment horizontal="right" vertical="center"/>
    </xf>
    <xf numFmtId="38" fontId="81"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89" fillId="2" borderId="179" xfId="0" applyFont="1" applyFill="1" applyBorder="1" applyAlignment="1" applyProtection="1">
      <alignment horizontal="center" vertical="center"/>
    </xf>
    <xf numFmtId="0" fontId="89" fillId="2" borderId="180" xfId="0" applyFont="1" applyFill="1" applyBorder="1" applyAlignment="1" applyProtection="1">
      <alignment horizontal="center" vertical="center"/>
    </xf>
    <xf numFmtId="0" fontId="60" fillId="0" borderId="55" xfId="2" applyFont="1" applyBorder="1" applyAlignment="1">
      <alignment horizontal="center" vertical="center" wrapText="1"/>
    </xf>
    <xf numFmtId="0" fontId="60" fillId="0" borderId="57" xfId="2" applyFont="1" applyBorder="1" applyAlignment="1">
      <alignment horizontal="center" vertical="center" wrapText="1"/>
    </xf>
    <xf numFmtId="0" fontId="60" fillId="0" borderId="56" xfId="2" applyFont="1" applyBorder="1" applyAlignment="1">
      <alignment horizontal="center" vertical="center" wrapText="1"/>
    </xf>
    <xf numFmtId="0" fontId="60" fillId="0" borderId="52" xfId="2" applyFont="1" applyBorder="1" applyAlignment="1">
      <alignment horizontal="center" vertical="center" wrapText="1"/>
    </xf>
    <xf numFmtId="0" fontId="60" fillId="0" borderId="14" xfId="2" applyFont="1" applyBorder="1" applyAlignment="1">
      <alignment horizontal="center" vertical="center" wrapText="1"/>
    </xf>
    <xf numFmtId="0" fontId="60" fillId="0" borderId="94" xfId="2" applyFont="1" applyBorder="1" applyAlignment="1">
      <alignment horizontal="center" vertical="center" wrapText="1"/>
    </xf>
    <xf numFmtId="0" fontId="60" fillId="0" borderId="58" xfId="2" applyFont="1" applyBorder="1" applyAlignment="1">
      <alignment horizontal="center" vertical="center"/>
    </xf>
    <xf numFmtId="0" fontId="60" fillId="0" borderId="59" xfId="2" applyFont="1" applyBorder="1" applyAlignment="1">
      <alignment horizontal="center" vertical="center"/>
    </xf>
    <xf numFmtId="0" fontId="60" fillId="0" borderId="60" xfId="2" applyFont="1" applyBorder="1" applyAlignment="1">
      <alignment horizontal="center" vertical="center"/>
    </xf>
    <xf numFmtId="0" fontId="60" fillId="0" borderId="58" xfId="2" applyFont="1" applyBorder="1" applyAlignment="1">
      <alignment horizontal="center" vertical="center" wrapText="1"/>
    </xf>
    <xf numFmtId="0" fontId="60" fillId="0" borderId="59" xfId="2" applyFont="1" applyBorder="1" applyAlignment="1">
      <alignment horizontal="center" vertical="center" wrapText="1"/>
    </xf>
    <xf numFmtId="0" fontId="60" fillId="0" borderId="60" xfId="2" applyFont="1" applyBorder="1" applyAlignment="1">
      <alignment horizontal="center" vertical="center" wrapText="1"/>
    </xf>
    <xf numFmtId="0" fontId="60" fillId="0" borderId="53" xfId="2" applyFont="1" applyBorder="1" applyAlignment="1">
      <alignment horizontal="center" vertical="center" wrapText="1"/>
    </xf>
    <xf numFmtId="0" fontId="60" fillId="0" borderId="108" xfId="2" applyFont="1" applyBorder="1" applyAlignment="1">
      <alignment horizontal="center" vertical="center" wrapText="1"/>
    </xf>
    <xf numFmtId="0" fontId="60" fillId="0" borderId="8" xfId="2" applyFont="1" applyBorder="1" applyAlignment="1">
      <alignment horizontal="center" vertical="center" wrapText="1"/>
    </xf>
    <xf numFmtId="0" fontId="60" fillId="0" borderId="9" xfId="2" applyFont="1" applyBorder="1" applyAlignment="1">
      <alignment horizontal="center" vertical="center" wrapText="1"/>
    </xf>
    <xf numFmtId="0" fontId="60" fillId="0" borderId="24" xfId="2" applyFont="1" applyBorder="1" applyAlignment="1">
      <alignment horizontal="center" vertical="center" wrapText="1"/>
    </xf>
    <xf numFmtId="0" fontId="60" fillId="0" borderId="68" xfId="2" applyFont="1" applyBorder="1" applyAlignment="1">
      <alignment horizontal="center" vertical="center" wrapText="1"/>
    </xf>
    <xf numFmtId="0" fontId="60" fillId="0" borderId="69" xfId="2" applyFont="1" applyBorder="1" applyAlignment="1">
      <alignment horizontal="center" vertical="center" wrapText="1"/>
    </xf>
    <xf numFmtId="0" fontId="60" fillId="0" borderId="70" xfId="2" applyFont="1" applyBorder="1" applyAlignment="1">
      <alignment horizontal="center" vertical="center" wrapText="1"/>
    </xf>
    <xf numFmtId="0" fontId="60" fillId="0" borderId="18" xfId="2" applyFont="1" applyBorder="1" applyAlignment="1">
      <alignment horizontal="center" vertical="center" wrapText="1"/>
    </xf>
    <xf numFmtId="0" fontId="60" fillId="0" borderId="5" xfId="2" applyFont="1" applyBorder="1" applyAlignment="1">
      <alignment horizontal="center" vertical="center" wrapText="1"/>
    </xf>
    <xf numFmtId="0" fontId="60" fillId="0" borderId="32" xfId="2" applyFont="1" applyBorder="1" applyAlignment="1">
      <alignment horizontal="center" vertical="center" wrapText="1"/>
    </xf>
    <xf numFmtId="0" fontId="60" fillId="0" borderId="77" xfId="2" applyFont="1" applyBorder="1" applyAlignment="1">
      <alignment horizontal="center" vertical="center" wrapText="1"/>
    </xf>
    <xf numFmtId="0" fontId="60" fillId="0" borderId="0" xfId="2" applyFont="1" applyBorder="1" applyAlignment="1">
      <alignment horizontal="center" vertical="center" wrapText="1"/>
    </xf>
    <xf numFmtId="0" fontId="60" fillId="0" borderId="43" xfId="2" applyFont="1" applyBorder="1" applyAlignment="1">
      <alignment horizontal="center" vertical="center" wrapText="1"/>
    </xf>
    <xf numFmtId="0" fontId="60" fillId="0" borderId="0" xfId="0" applyFont="1" applyAlignment="1">
      <alignment horizontal="left" vertical="center" wrapText="1"/>
    </xf>
    <xf numFmtId="0" fontId="60"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4" fillId="0" borderId="1" xfId="2" applyFont="1" applyBorder="1" applyAlignment="1">
      <alignment horizontal="center" vertical="center" wrapText="1"/>
    </xf>
    <xf numFmtId="0" fontId="71" fillId="0" borderId="1" xfId="2" applyFont="1" applyBorder="1" applyAlignment="1">
      <alignment horizontal="center" vertical="center" wrapText="1"/>
    </xf>
    <xf numFmtId="0" fontId="74" fillId="0" borderId="5" xfId="2" applyFont="1" applyBorder="1" applyAlignment="1">
      <alignment horizontal="center" vertical="center" wrapText="1"/>
    </xf>
    <xf numFmtId="0" fontId="74" fillId="0" borderId="21" xfId="2" applyFont="1" applyBorder="1" applyAlignment="1">
      <alignment horizontal="center" vertical="center" wrapText="1"/>
    </xf>
    <xf numFmtId="0" fontId="74" fillId="0" borderId="11" xfId="2" applyFont="1" applyBorder="1" applyAlignment="1">
      <alignment horizontal="center" vertical="center" wrapText="1"/>
    </xf>
    <xf numFmtId="0" fontId="74" fillId="7" borderId="1" xfId="0" applyFont="1" applyFill="1" applyBorder="1" applyAlignment="1">
      <alignment horizontal="center" vertical="center"/>
    </xf>
    <xf numFmtId="0" fontId="59" fillId="0" borderId="14" xfId="2" applyFont="1" applyBorder="1" applyAlignment="1">
      <alignment horizontal="left" vertical="center" wrapText="1"/>
    </xf>
    <xf numFmtId="176" fontId="59" fillId="0" borderId="158" xfId="4" applyNumberFormat="1" applyFont="1" applyBorder="1" applyAlignment="1">
      <alignment vertical="center" wrapText="1"/>
    </xf>
    <xf numFmtId="176" fontId="59" fillId="0" borderId="21" xfId="4" applyNumberFormat="1" applyFont="1" applyBorder="1" applyAlignment="1">
      <alignment vertical="center" wrapText="1"/>
    </xf>
    <xf numFmtId="176" fontId="59" fillId="0" borderId="7" xfId="4" applyNumberFormat="1" applyFont="1" applyBorder="1" applyAlignment="1">
      <alignment vertical="center" wrapText="1"/>
    </xf>
    <xf numFmtId="176" fontId="59" fillId="0" borderId="6" xfId="4" applyNumberFormat="1" applyFont="1" applyBorder="1" applyAlignment="1">
      <alignment vertical="center" wrapText="1"/>
    </xf>
    <xf numFmtId="176" fontId="59" fillId="0" borderId="14" xfId="4" applyNumberFormat="1" applyFont="1" applyBorder="1" applyAlignment="1">
      <alignment vertical="center" wrapText="1"/>
    </xf>
    <xf numFmtId="176" fontId="60" fillId="0" borderId="158" xfId="4" applyNumberFormat="1" applyFont="1" applyBorder="1" applyAlignment="1">
      <alignment horizontal="right" vertical="center" wrapText="1"/>
    </xf>
    <xf numFmtId="176" fontId="60" fillId="0" borderId="21" xfId="4" applyNumberFormat="1" applyFont="1" applyBorder="1" applyAlignment="1">
      <alignment horizontal="right" vertical="center" wrapText="1"/>
    </xf>
    <xf numFmtId="176" fontId="60" fillId="0" borderId="67" xfId="4" applyNumberFormat="1" applyFont="1" applyBorder="1" applyAlignment="1">
      <alignment horizontal="right" vertical="center" wrapText="1"/>
    </xf>
    <xf numFmtId="0" fontId="59" fillId="0" borderId="14" xfId="2" applyFont="1" applyBorder="1" applyAlignment="1">
      <alignment vertical="center" wrapText="1"/>
    </xf>
    <xf numFmtId="176" fontId="59" fillId="0" borderId="21" xfId="4" applyNumberFormat="1" applyFont="1" applyFill="1" applyBorder="1" applyAlignment="1">
      <alignment vertical="center" wrapText="1"/>
    </xf>
    <xf numFmtId="0" fontId="59" fillId="0" borderId="67" xfId="2" applyFont="1" applyBorder="1">
      <alignment vertical="center"/>
    </xf>
    <xf numFmtId="0" fontId="26" fillId="0" borderId="181" xfId="2" applyFont="1" applyBorder="1">
      <alignment vertical="center"/>
    </xf>
    <xf numFmtId="0" fontId="26" fillId="0" borderId="182" xfId="2" applyFont="1" applyBorder="1">
      <alignment vertical="center"/>
    </xf>
    <xf numFmtId="0" fontId="59" fillId="0" borderId="52" xfId="2" applyFont="1" applyBorder="1" applyAlignment="1">
      <alignment horizontal="left" vertical="center" wrapText="1"/>
    </xf>
    <xf numFmtId="176" fontId="59" fillId="0" borderId="183" xfId="4" applyNumberFormat="1" applyFont="1" applyFill="1" applyBorder="1" applyAlignment="1">
      <alignment vertical="center" wrapText="1"/>
    </xf>
    <xf numFmtId="0" fontId="59" fillId="0" borderId="184" xfId="2" applyFont="1" applyBorder="1">
      <alignment vertical="center"/>
    </xf>
    <xf numFmtId="0" fontId="59" fillId="0" borderId="61" xfId="2" applyFont="1" applyBorder="1" applyAlignment="1">
      <alignment vertical="center" wrapText="1"/>
    </xf>
    <xf numFmtId="176" fontId="59" fillId="0" borderId="1" xfId="4" applyNumberFormat="1" applyFont="1" applyFill="1" applyBorder="1" applyAlignment="1">
      <alignment vertical="center" wrapText="1"/>
    </xf>
    <xf numFmtId="0" fontId="12" fillId="0" borderId="158" xfId="2" applyBorder="1">
      <alignment vertical="center"/>
    </xf>
    <xf numFmtId="9" fontId="0" fillId="0" borderId="67" xfId="4" applyFont="1" applyBorder="1">
      <alignment vertical="center"/>
    </xf>
    <xf numFmtId="9" fontId="0" fillId="0" borderId="29" xfId="4" applyFont="1" applyBorder="1">
      <alignment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xmlns:a14="http://schemas.microsoft.com/office/drawing/2010/main"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xmlns:a14="http://schemas.microsoft.com/office/drawing/2010/main"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xmlns:a14="http://schemas.microsoft.com/office/drawing/2010/main"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xmlns:a14="http://schemas.microsoft.com/office/drawing/2010/main"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xmlns:a14="http://schemas.microsoft.com/office/drawing/2010/main"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xmlns:a14="http://schemas.microsoft.com/office/drawing/2010/main"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xmlns:a14="http://schemas.microsoft.com/office/drawing/2010/main"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xmlns:a14="http://schemas.microsoft.com/office/drawing/2010/main"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xmlns:a14="http://schemas.microsoft.com/office/drawing/2010/main"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xmlns:a14="http://schemas.microsoft.com/office/drawing/2010/main"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xmlns:a14="http://schemas.microsoft.com/office/drawing/2010/main"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xmlns:a14="http://schemas.microsoft.com/office/drawing/2010/main"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xmlns:a14="http://schemas.microsoft.com/office/drawing/2010/main"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xmlns:a14="http://schemas.microsoft.com/office/drawing/2010/main"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xmlns:a14="http://schemas.microsoft.com/office/drawing/2010/main"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xmlns:a14="http://schemas.microsoft.com/office/drawing/2010/main"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xmlns:a14="http://schemas.microsoft.com/office/drawing/2010/main"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xmlns:a14="http://schemas.microsoft.com/office/drawing/2010/main"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xmlns:a14="http://schemas.microsoft.com/office/drawing/2010/main"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xmlns:a14="http://schemas.microsoft.com/office/drawing/2010/main"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xmlns:a14="http://schemas.microsoft.com/office/drawing/2010/main"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xmlns:a14="http://schemas.microsoft.com/office/drawing/2010/main"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xmlns:a14="http://schemas.microsoft.com/office/drawing/2010/main"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xmlns:a14="http://schemas.microsoft.com/office/drawing/2010/main"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xmlns:a14="http://schemas.microsoft.com/office/drawing/2010/main"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xmlns:a14="http://schemas.microsoft.com/office/drawing/2010/main"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xmlns:a14="http://schemas.microsoft.com/office/drawing/2010/main"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xmlns:a14="http://schemas.microsoft.com/office/drawing/2010/main"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xmlns:a14="http://schemas.microsoft.com/office/drawing/2010/main"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xmlns:a14="http://schemas.microsoft.com/office/drawing/2010/main"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xmlns:a14="http://schemas.microsoft.com/office/drawing/2010/main"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xmlns:a14="http://schemas.microsoft.com/office/drawing/2010/main"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xmlns:a14="http://schemas.microsoft.com/office/drawing/2010/main"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xmlns:a14="http://schemas.microsoft.com/office/drawing/2010/main"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xmlns:a14="http://schemas.microsoft.com/office/drawing/2010/main"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xmlns:a14="http://schemas.microsoft.com/office/drawing/2010/main"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xmlns:a14="http://schemas.microsoft.com/office/drawing/2010/main"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xmlns:a14="http://schemas.microsoft.com/office/drawing/2010/main"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xmlns:a14="http://schemas.microsoft.com/office/drawing/2010/main"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xmlns:a14="http://schemas.microsoft.com/office/drawing/2010/main"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xmlns:a14="http://schemas.microsoft.com/office/drawing/2010/main"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xmlns:a14="http://schemas.microsoft.com/office/drawing/2010/main"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xmlns:a14="http://schemas.microsoft.com/office/drawing/2010/main"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xmlns:a14="http://schemas.microsoft.com/office/drawing/2010/main"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xmlns:a14="http://schemas.microsoft.com/office/drawing/2010/main"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xmlns:a14="http://schemas.microsoft.com/office/drawing/2010/main"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xmlns:a14="http://schemas.microsoft.com/office/drawing/2010/main"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xmlns:a14="http://schemas.microsoft.com/office/drawing/2010/main"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xmlns:a14="http://schemas.microsoft.com/office/drawing/2010/main"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xmlns:a14="http://schemas.microsoft.com/office/drawing/2010/main"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xmlns:a14="http://schemas.microsoft.com/office/drawing/2010/main"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xmlns:a14="http://schemas.microsoft.com/office/drawing/2010/main"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xmlns:a14="http://schemas.microsoft.com/office/drawing/2010/main"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xmlns:a14="http://schemas.microsoft.com/office/drawing/2010/main"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xmlns:a14="http://schemas.microsoft.com/office/drawing/2010/main"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xmlns:a14="http://schemas.microsoft.com/office/drawing/2010/main"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xmlns:a14="http://schemas.microsoft.com/office/drawing/2010/main"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xmlns:a14="http://schemas.microsoft.com/office/drawing/2010/main"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xmlns:a14="http://schemas.microsoft.com/office/drawing/2010/main"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xmlns:a14="http://schemas.microsoft.com/office/drawing/2010/main"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0"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902"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90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48"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49" name="Check Box 5" hidden="1">
              <a:extLst>
                <a:ext uri="{63B3BB69-23CF-44E3-9099-C40C66FF867C}">
                  <a14:compatExt spid="_x0000_s358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50" name="Check Box 6" hidden="1">
              <a:extLst>
                <a:ext uri="{63B3BB69-23CF-44E3-9099-C40C66FF867C}">
                  <a14:compatExt spid="_x0000_s358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51" name="Check Box 7" hidden="1">
              <a:extLst>
                <a:ext uri="{63B3BB69-23CF-44E3-9099-C40C66FF867C}">
                  <a14:compatExt spid="_x0000_s358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52" name="Check Box 8" hidden="1">
              <a:extLst>
                <a:ext uri="{63B3BB69-23CF-44E3-9099-C40C66FF867C}">
                  <a14:compatExt spid="_x0000_s358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53" name="Check Box 9" hidden="1">
              <a:extLst>
                <a:ext uri="{63B3BB69-23CF-44E3-9099-C40C66FF867C}">
                  <a14:compatExt spid="_x0000_s358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54" name="Check Box 10" hidden="1">
              <a:extLst>
                <a:ext uri="{63B3BB69-23CF-44E3-9099-C40C66FF867C}">
                  <a14:compatExt spid="_x0000_s358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55" name="Check Box 11" hidden="1">
              <a:extLst>
                <a:ext uri="{63B3BB69-23CF-44E3-9099-C40C66FF867C}">
                  <a14:compatExt spid="_x0000_s358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56" name="Check Box 12" hidden="1">
              <a:extLst>
                <a:ext uri="{63B3BB69-23CF-44E3-9099-C40C66FF867C}">
                  <a14:compatExt spid="_x0000_s358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57" name="Check Box 13" hidden="1">
              <a:extLst>
                <a:ext uri="{63B3BB69-23CF-44E3-9099-C40C66FF867C}">
                  <a14:compatExt spid="_x0000_s358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58" name="Check Box 14" hidden="1">
              <a:extLst>
                <a:ext uri="{63B3BB69-23CF-44E3-9099-C40C66FF867C}">
                  <a14:compatExt spid="_x0000_s358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59" name="Check Box 15" hidden="1">
              <a:extLst>
                <a:ext uri="{63B3BB69-23CF-44E3-9099-C40C66FF867C}">
                  <a14:compatExt spid="_x0000_s358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60" name="Check Box 16" hidden="1">
              <a:extLst>
                <a:ext uri="{63B3BB69-23CF-44E3-9099-C40C66FF867C}">
                  <a14:compatExt spid="_x0000_s358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61" name="Check Box 17" hidden="1">
              <a:extLst>
                <a:ext uri="{63B3BB69-23CF-44E3-9099-C40C66FF867C}">
                  <a14:compatExt spid="_x0000_s358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62" name="Check Box 18" hidden="1">
              <a:extLst>
                <a:ext uri="{63B3BB69-23CF-44E3-9099-C40C66FF867C}">
                  <a14:compatExt spid="_x0000_s358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63" name="Check Box 19" hidden="1">
              <a:extLst>
                <a:ext uri="{63B3BB69-23CF-44E3-9099-C40C66FF867C}">
                  <a14:compatExt spid="_x0000_s358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904" name="Check Box 20" hidden="1">
              <a:extLst>
                <a:ext uri="{63B3BB69-23CF-44E3-9099-C40C66FF867C}">
                  <a14:compatExt spid="_x0000_s358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905" name="Check Box 21" hidden="1">
              <a:extLst>
                <a:ext uri="{63B3BB69-23CF-44E3-9099-C40C66FF867C}">
                  <a14:compatExt spid="_x0000_s358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906" name="Check Box 22" hidden="1">
              <a:extLst>
                <a:ext uri="{63B3BB69-23CF-44E3-9099-C40C66FF867C}">
                  <a14:compatExt spid="_x0000_s358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907" name="Check Box 23" hidden="1">
              <a:extLst>
                <a:ext uri="{63B3BB69-23CF-44E3-9099-C40C66FF867C}">
                  <a14:compatExt spid="_x0000_s358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908" name="Check Box 24" hidden="1">
              <a:extLst>
                <a:ext uri="{63B3BB69-23CF-44E3-9099-C40C66FF867C}">
                  <a14:compatExt spid="_x0000_s358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909" name="Check Box 25" hidden="1">
              <a:extLst>
                <a:ext uri="{63B3BB69-23CF-44E3-9099-C40C66FF867C}">
                  <a14:compatExt spid="_x0000_s358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910" name="Check Box 26" hidden="1">
              <a:extLst>
                <a:ext uri="{63B3BB69-23CF-44E3-9099-C40C66FF867C}">
                  <a14:compatExt spid="_x0000_s358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911" name="Check Box 27" hidden="1">
              <a:extLst>
                <a:ext uri="{63B3BB69-23CF-44E3-9099-C40C66FF867C}">
                  <a14:compatExt spid="_x0000_s358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912" name="Check Box 28" hidden="1">
              <a:extLst>
                <a:ext uri="{63B3BB69-23CF-44E3-9099-C40C66FF867C}">
                  <a14:compatExt spid="_x0000_s358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913" name="Check Box 29" hidden="1">
              <a:extLst>
                <a:ext uri="{63B3BB69-23CF-44E3-9099-C40C66FF867C}">
                  <a14:compatExt spid="_x0000_s358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914" name="Check Box 30" hidden="1">
              <a:extLst>
                <a:ext uri="{63B3BB69-23CF-44E3-9099-C40C66FF867C}">
                  <a14:compatExt spid="_x0000_s358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915" name="Check Box 31" hidden="1">
              <a:extLst>
                <a:ext uri="{63B3BB69-23CF-44E3-9099-C40C66FF867C}">
                  <a14:compatExt spid="_x0000_s358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916" name="Check Box 32" hidden="1">
              <a:extLst>
                <a:ext uri="{63B3BB69-23CF-44E3-9099-C40C66FF867C}">
                  <a14:compatExt spid="_x0000_s358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917" name="Check Box 33" hidden="1">
              <a:extLst>
                <a:ext uri="{63B3BB69-23CF-44E3-9099-C40C66FF867C}">
                  <a14:compatExt spid="_x0000_s358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918" name="Check Box 34" hidden="1">
              <a:extLst>
                <a:ext uri="{63B3BB69-23CF-44E3-9099-C40C66FF867C}">
                  <a14:compatExt spid="_x0000_s358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919" name="Check Box 35" hidden="1">
              <a:extLst>
                <a:ext uri="{63B3BB69-23CF-44E3-9099-C40C66FF867C}">
                  <a14:compatExt spid="_x0000_s358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920" name="Check Box 36" hidden="1">
              <a:extLst>
                <a:ext uri="{63B3BB69-23CF-44E3-9099-C40C66FF867C}">
                  <a14:compatExt spid="_x0000_s358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921" name="Check Box 37" hidden="1">
              <a:extLst>
                <a:ext uri="{63B3BB69-23CF-44E3-9099-C40C66FF867C}">
                  <a14:compatExt spid="_x0000_s358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922" name="Check Box 38" hidden="1">
              <a:extLst>
                <a:ext uri="{63B3BB69-23CF-44E3-9099-C40C66FF867C}">
                  <a14:compatExt spid="_x0000_s358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923" name="Check Box 39" hidden="1">
              <a:extLst>
                <a:ext uri="{63B3BB69-23CF-44E3-9099-C40C66FF867C}">
                  <a14:compatExt spid="_x0000_s358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924" name="Check Box 40" hidden="1">
              <a:extLst>
                <a:ext uri="{63B3BB69-23CF-44E3-9099-C40C66FF867C}">
                  <a14:compatExt spid="_x0000_s358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925" name="Check Box 41" hidden="1">
              <a:extLst>
                <a:ext uri="{63B3BB69-23CF-44E3-9099-C40C66FF867C}">
                  <a14:compatExt spid="_x0000_s358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926" name="Check Box 42" hidden="1">
              <a:extLst>
                <a:ext uri="{63B3BB69-23CF-44E3-9099-C40C66FF867C}">
                  <a14:compatExt spid="_x0000_s358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927" name="Check Box 43" hidden="1">
              <a:extLst>
                <a:ext uri="{63B3BB69-23CF-44E3-9099-C40C66FF867C}">
                  <a14:compatExt spid="_x0000_s358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928" name="Check Box 44" hidden="1">
              <a:extLst>
                <a:ext uri="{63B3BB69-23CF-44E3-9099-C40C66FF867C}">
                  <a14:compatExt spid="_x0000_s358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929" name="Check Box 45" hidden="1">
              <a:extLst>
                <a:ext uri="{63B3BB69-23CF-44E3-9099-C40C66FF867C}">
                  <a14:compatExt spid="_x0000_s358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930" name="Check Box 46" hidden="1">
              <a:extLst>
                <a:ext uri="{63B3BB69-23CF-44E3-9099-C40C66FF867C}">
                  <a14:compatExt spid="_x0000_s358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931" name="Check Box 47" hidden="1">
              <a:extLst>
                <a:ext uri="{63B3BB69-23CF-44E3-9099-C40C66FF867C}">
                  <a14:compatExt spid="_x0000_s358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932" name="Check Box 48" hidden="1">
              <a:extLst>
                <a:ext uri="{63B3BB69-23CF-44E3-9099-C40C66FF867C}">
                  <a14:compatExt spid="_x0000_s358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933" name="Check Box 49" hidden="1">
              <a:extLst>
                <a:ext uri="{63B3BB69-23CF-44E3-9099-C40C66FF867C}">
                  <a14:compatExt spid="_x0000_s358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934" name="Check Box 50" hidden="1">
              <a:extLst>
                <a:ext uri="{63B3BB69-23CF-44E3-9099-C40C66FF867C}">
                  <a14:compatExt spid="_x0000_s358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935" name="Check Box 51" hidden="1">
              <a:extLst>
                <a:ext uri="{63B3BB69-23CF-44E3-9099-C40C66FF867C}">
                  <a14:compatExt spid="_x0000_s358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936" name="Check Box 52" hidden="1">
              <a:extLst>
                <a:ext uri="{63B3BB69-23CF-44E3-9099-C40C66FF867C}">
                  <a14:compatExt spid="_x0000_s358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937" name="Check Box 53" hidden="1">
              <a:extLst>
                <a:ext uri="{63B3BB69-23CF-44E3-9099-C40C66FF867C}">
                  <a14:compatExt spid="_x0000_s358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938" name="Check Box 54" hidden="1">
              <a:extLst>
                <a:ext uri="{63B3BB69-23CF-44E3-9099-C40C66FF867C}">
                  <a14:compatExt spid="_x0000_s358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939" name="Check Box 55" hidden="1">
              <a:extLst>
                <a:ext uri="{63B3BB69-23CF-44E3-9099-C40C66FF867C}">
                  <a14:compatExt spid="_x0000_s358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940" name="Check Box 56" hidden="1">
              <a:extLst>
                <a:ext uri="{63B3BB69-23CF-44E3-9099-C40C66FF867C}">
                  <a14:compatExt spid="_x0000_s358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941" name="Check Box 57" hidden="1">
              <a:extLst>
                <a:ext uri="{63B3BB69-23CF-44E3-9099-C40C66FF867C}">
                  <a14:compatExt spid="_x0000_s358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942" name="Check Box 58" hidden="1">
              <a:extLst>
                <a:ext uri="{63B3BB69-23CF-44E3-9099-C40C66FF867C}">
                  <a14:compatExt spid="_x0000_s358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943" name="Check Box 59" hidden="1">
              <a:extLst>
                <a:ext uri="{63B3BB69-23CF-44E3-9099-C40C66FF867C}">
                  <a14:compatExt spid="_x0000_s358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44" name="Check Box 60" hidden="1">
              <a:extLst>
                <a:ext uri="{63B3BB69-23CF-44E3-9099-C40C66FF867C}">
                  <a14:compatExt spid="_x0000_s35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45" name="Check Box 61" hidden="1">
              <a:extLst>
                <a:ext uri="{63B3BB69-23CF-44E3-9099-C40C66FF867C}">
                  <a14:compatExt spid="_x0000_s359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6"/>
          <a:chExt cx="303832" cy="486896"/>
        </a:xfrm>
      </xdr:grpSpPr>
      <xdr:sp macro="" textlink="">
        <xdr:nvSpPr>
          <xdr:cNvPr id="19464" name="Option Button 1" hidden="1">
            <a:extLst>
              <a:ext uri="{63B3BB69-23CF-44E3-9099-C40C66FF867C}">
                <a14:compatExt xmlns:a14="http://schemas.microsoft.com/office/drawing/2010/main" spid="_x0000_s19464"/>
              </a:ext>
              <a:ext uri="{FF2B5EF4-FFF2-40B4-BE49-F238E27FC236}">
                <a16:creationId xmlns:a16="http://schemas.microsoft.com/office/drawing/2014/main" id="{00000000-0008-0000-0100-0000084C0000}"/>
              </a:ext>
            </a:extLst>
          </xdr:cNvPr>
          <xdr:cNvSpPr/>
        </xdr:nvSpPr>
        <xdr:spPr bwMode="auto">
          <a:xfrm>
            <a:off x="4501773" y="3772566"/>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xmlns:a14="http://schemas.microsoft.com/office/drawing/2010/main" spid="_x0000_s19465"/>
              </a:ext>
              <a:ext uri="{FF2B5EF4-FFF2-40B4-BE49-F238E27FC236}">
                <a16:creationId xmlns:a16="http://schemas.microsoft.com/office/drawing/2014/main" id="{00000000-0008-0000-0100-0000094C0000}"/>
              </a:ext>
            </a:extLst>
          </xdr:cNvPr>
          <xdr:cNvSpPr/>
        </xdr:nvSpPr>
        <xdr:spPr bwMode="auto">
          <a:xfrm>
            <a:off x="4501773" y="4021339"/>
            <a:ext cx="30383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88"/>
          <a:chExt cx="301792" cy="780068"/>
        </a:xfrm>
      </xdr:grpSpPr>
      <xdr:sp macro="" textlink="">
        <xdr:nvSpPr>
          <xdr:cNvPr id="19467" name="Option Button 3" hidden="1">
            <a:extLst>
              <a:ext uri="{63B3BB69-23CF-44E3-9099-C40C66FF867C}">
                <a14:compatExt xmlns:a14="http://schemas.microsoft.com/office/drawing/2010/main" spid="_x0000_s19467"/>
              </a:ext>
              <a:ext uri="{FF2B5EF4-FFF2-40B4-BE49-F238E27FC236}">
                <a16:creationId xmlns:a16="http://schemas.microsoft.com/office/drawing/2014/main" id="{00000000-0008-0000-0100-00000B4C0000}"/>
              </a:ext>
            </a:extLst>
          </xdr:cNvPr>
          <xdr:cNvSpPr/>
        </xdr:nvSpPr>
        <xdr:spPr bwMode="auto">
          <a:xfrm>
            <a:off x="4479758" y="4496288"/>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xmlns:a14="http://schemas.microsoft.com/office/drawing/2010/main"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xmlns:a14="http://schemas.microsoft.com/office/drawing/2010/main" spid="_x0000_s19470"/>
              </a:ext>
              <a:ext uri="{FF2B5EF4-FFF2-40B4-BE49-F238E27FC236}">
                <a16:creationId xmlns:a16="http://schemas.microsoft.com/office/drawing/2014/main" id="{00000000-0008-0000-0100-00000E4C0000}"/>
              </a:ext>
            </a:extLst>
          </xdr:cNvPr>
          <xdr:cNvSpPr/>
        </xdr:nvSpPr>
        <xdr:spPr bwMode="auto">
          <a:xfrm>
            <a:off x="4479758" y="5028203"/>
            <a:ext cx="301792" cy="2481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8"/>
          <a:chExt cx="308371" cy="762880"/>
        </a:xfrm>
      </xdr:grpSpPr>
      <xdr:sp macro="" textlink="">
        <xdr:nvSpPr>
          <xdr:cNvPr id="19482" name="Option Button 6" hidden="1">
            <a:extLst>
              <a:ext uri="{63B3BB69-23CF-44E3-9099-C40C66FF867C}">
                <a14:compatExt xmlns:a14="http://schemas.microsoft.com/office/drawing/2010/main" spid="_x0000_s19482"/>
              </a:ext>
              <a:ext uri="{FF2B5EF4-FFF2-40B4-BE49-F238E27FC236}">
                <a16:creationId xmlns:a16="http://schemas.microsoft.com/office/drawing/2014/main" id="{00000000-0008-0000-0100-00001A4C0000}"/>
              </a:ext>
            </a:extLst>
          </xdr:cNvPr>
          <xdr:cNvSpPr/>
        </xdr:nvSpPr>
        <xdr:spPr bwMode="auto">
          <a:xfrm>
            <a:off x="4549825" y="5456618"/>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xmlns:a14="http://schemas.microsoft.com/office/drawing/2010/main"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xmlns:a14="http://schemas.microsoft.com/office/drawing/2010/main" spid="_x0000_s19484"/>
              </a:ext>
              <a:ext uri="{FF2B5EF4-FFF2-40B4-BE49-F238E27FC236}">
                <a16:creationId xmlns:a16="http://schemas.microsoft.com/office/drawing/2014/main" id="{00000000-0008-0000-0100-00001C4C0000}"/>
              </a:ext>
            </a:extLst>
          </xdr:cNvPr>
          <xdr:cNvSpPr/>
        </xdr:nvSpPr>
        <xdr:spPr bwMode="auto">
          <a:xfrm>
            <a:off x="4549825" y="6000424"/>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xmlns:a14="http://schemas.microsoft.com/office/drawing/2010/main"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xmlns:a14="http://schemas.microsoft.com/office/drawing/2010/main"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25"/>
          <a:chExt cx="301792" cy="494774"/>
        </a:xfrm>
      </xdr:grpSpPr>
      <xdr:sp macro="" textlink="">
        <xdr:nvSpPr>
          <xdr:cNvPr id="19509" name="Option Button 53" hidden="1">
            <a:extLst>
              <a:ext uri="{63B3BB69-23CF-44E3-9099-C40C66FF867C}">
                <a14:compatExt xmlns:a14="http://schemas.microsoft.com/office/drawing/2010/main" spid="_x0000_s19509"/>
              </a:ext>
              <a:ext uri="{FF2B5EF4-FFF2-40B4-BE49-F238E27FC236}">
                <a16:creationId xmlns:a16="http://schemas.microsoft.com/office/drawing/2014/main" id="{00000000-0008-0000-0100-0000354C0000}"/>
              </a:ext>
            </a:extLst>
          </xdr:cNvPr>
          <xdr:cNvSpPr/>
        </xdr:nvSpPr>
        <xdr:spPr bwMode="auto">
          <a:xfrm>
            <a:off x="5763126" y="8931925"/>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xmlns:a14="http://schemas.microsoft.com/office/drawing/2010/main" spid="_x0000_s19510"/>
              </a:ext>
              <a:ext uri="{FF2B5EF4-FFF2-40B4-BE49-F238E27FC236}">
                <a16:creationId xmlns:a16="http://schemas.microsoft.com/office/drawing/2014/main" id="{00000000-0008-0000-0100-0000364C0000}"/>
              </a:ext>
            </a:extLst>
          </xdr:cNvPr>
          <xdr:cNvSpPr/>
        </xdr:nvSpPr>
        <xdr:spPr bwMode="auto">
          <a:xfrm>
            <a:off x="5763126" y="9207624"/>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xmlns:a14="http://schemas.microsoft.com/office/drawing/2010/main"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xmlns:a14="http://schemas.microsoft.com/office/drawing/2010/main"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xmlns:a14="http://schemas.microsoft.com/office/drawing/2010/main"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xmlns:a14="http://schemas.microsoft.com/office/drawing/2010/main"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60"/>
        </a:xfrm>
      </xdr:grpSpPr>
      <xdr:sp macro="" textlink="">
        <xdr:nvSpPr>
          <xdr:cNvPr id="19485" name="Option Button 29" hidden="1">
            <a:extLst>
              <a:ext uri="{63B3BB69-23CF-44E3-9099-C40C66FF867C}">
                <a14:compatExt xmlns:a14="http://schemas.microsoft.com/office/drawing/2010/main" spid="_x0000_s19485"/>
              </a:ext>
              <a:ext uri="{FF2B5EF4-FFF2-40B4-BE49-F238E27FC236}">
                <a16:creationId xmlns:a16="http://schemas.microsoft.com/office/drawing/2014/main" id="{00000000-0008-0000-0100-00001D4C0000}"/>
              </a:ext>
            </a:extLst>
          </xdr:cNvPr>
          <xdr:cNvSpPr/>
        </xdr:nvSpPr>
        <xdr:spPr bwMode="auto">
          <a:xfrm>
            <a:off x="4549825" y="6438940"/>
            <a:ext cx="308371"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xmlns:a14="http://schemas.microsoft.com/office/drawing/2010/main"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xmlns:a14="http://schemas.microsoft.com/office/drawing/2010/main" spid="_x0000_s19487"/>
              </a:ext>
              <a:ext uri="{FF2B5EF4-FFF2-40B4-BE49-F238E27FC236}">
                <a16:creationId xmlns:a16="http://schemas.microsoft.com/office/drawing/2014/main" id="{00000000-0008-0000-0100-00001F4C0000}"/>
              </a:ext>
            </a:extLst>
          </xdr:cNvPr>
          <xdr:cNvSpPr/>
        </xdr:nvSpPr>
        <xdr:spPr bwMode="auto">
          <a:xfrm>
            <a:off x="4549825" y="6999125"/>
            <a:ext cx="308371"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xmlns:a14="http://schemas.microsoft.com/office/drawing/2010/main"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xmlns:a14="http://schemas.microsoft.com/office/drawing/2010/main"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xmlns:a14="http://schemas.microsoft.com/office/drawing/2010/main"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xmlns:a14="http://schemas.microsoft.com/office/drawing/2010/main"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xmlns:a14="http://schemas.microsoft.com/office/drawing/2010/main"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xmlns:a14="http://schemas.microsoft.com/office/drawing/2010/main"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xmlns:a14="http://schemas.microsoft.com/office/drawing/2010/main"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xmlns:a14="http://schemas.microsoft.com/office/drawing/2010/main"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xmlns:a14="http://schemas.microsoft.com/office/drawing/2010/main"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xmlns:a14="http://schemas.microsoft.com/office/drawing/2010/main"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09" y="8168785"/>
          <a:chExt cx="217564" cy="792441"/>
        </a:xfrm>
      </xdr:grpSpPr>
      <xdr:sp macro="" textlink="">
        <xdr:nvSpPr>
          <xdr:cNvPr id="19547" name="Option Button 91" hidden="1">
            <a:extLst>
              <a:ext uri="{63B3BB69-23CF-44E3-9099-C40C66FF867C}">
                <a14:compatExt xmlns:a14="http://schemas.microsoft.com/office/drawing/2010/main" spid="_x0000_s19547"/>
              </a:ext>
              <a:ext uri="{FF2B5EF4-FFF2-40B4-BE49-F238E27FC236}">
                <a16:creationId xmlns:a16="http://schemas.microsoft.com/office/drawing/2014/main" id="{00000000-0008-0000-0100-00005B4C0000}"/>
              </a:ext>
            </a:extLst>
          </xdr:cNvPr>
          <xdr:cNvSpPr/>
        </xdr:nvSpPr>
        <xdr:spPr bwMode="auto">
          <a:xfrm>
            <a:off x="5768100" y="8168785"/>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xmlns:a14="http://schemas.microsoft.com/office/drawing/2010/main" spid="_x0000_s19548"/>
              </a:ext>
              <a:ext uri="{FF2B5EF4-FFF2-40B4-BE49-F238E27FC236}">
                <a16:creationId xmlns:a16="http://schemas.microsoft.com/office/drawing/2014/main" id="{00000000-0008-0000-0100-00005C4C0000}"/>
              </a:ext>
            </a:extLst>
          </xdr:cNvPr>
          <xdr:cNvSpPr/>
        </xdr:nvSpPr>
        <xdr:spPr bwMode="auto">
          <a:xfrm>
            <a:off x="5767609" y="8723100"/>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xmlns:a14="http://schemas.microsoft.com/office/drawing/2010/main"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xmlns:a14="http://schemas.microsoft.com/office/drawing/2010/main"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xmlns:a14="http://schemas.microsoft.com/office/drawing/2010/main"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xmlns:a14="http://schemas.microsoft.com/office/drawing/2010/main"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xmlns:a14="http://schemas.microsoft.com/office/drawing/2010/main"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xmlns:a14="http://schemas.microsoft.com/office/drawing/2010/main"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xmlns:a14="http://schemas.microsoft.com/office/drawing/2010/main"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55" y="8166029"/>
          <a:chExt cx="208649" cy="749818"/>
        </a:xfrm>
      </xdr:grpSpPr>
      <xdr:sp macro="" textlink="">
        <xdr:nvSpPr>
          <xdr:cNvPr id="19638" name="Option Button 182" hidden="1">
            <a:extLst>
              <a:ext uri="{63B3BB69-23CF-44E3-9099-C40C66FF867C}">
                <a14:compatExt xmlns:a14="http://schemas.microsoft.com/office/drawing/2010/main" spid="_x0000_s19638"/>
              </a:ext>
              <a:ext uri="{FF2B5EF4-FFF2-40B4-BE49-F238E27FC236}">
                <a16:creationId xmlns:a16="http://schemas.microsoft.com/office/drawing/2014/main" id="{00000000-0008-0000-0100-0000B64C0000}"/>
              </a:ext>
            </a:extLst>
          </xdr:cNvPr>
          <xdr:cNvSpPr/>
        </xdr:nvSpPr>
        <xdr:spPr bwMode="auto">
          <a:xfrm>
            <a:off x="4540495" y="8166029"/>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xmlns:a14="http://schemas.microsoft.com/office/drawing/2010/main" spid="_x0000_s19639"/>
              </a:ext>
              <a:ext uri="{FF2B5EF4-FFF2-40B4-BE49-F238E27FC236}">
                <a16:creationId xmlns:a16="http://schemas.microsoft.com/office/drawing/2014/main" id="{00000000-0008-0000-0100-0000B74C0000}"/>
              </a:ext>
            </a:extLst>
          </xdr:cNvPr>
          <xdr:cNvSpPr/>
        </xdr:nvSpPr>
        <xdr:spPr bwMode="auto">
          <a:xfrm>
            <a:off x="4538955" y="8640730"/>
            <a:ext cx="186517" cy="2751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xmlns:a14="http://schemas.microsoft.com/office/drawing/2010/main"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2"/>
          <a:chExt cx="301595" cy="707491"/>
        </a:xfrm>
      </xdr:grpSpPr>
      <xdr:sp macro="" textlink="">
        <xdr:nvSpPr>
          <xdr:cNvPr id="19689" name="Option Button 233" hidden="1">
            <a:extLst>
              <a:ext uri="{63B3BB69-23CF-44E3-9099-C40C66FF867C}">
                <a14:compatExt xmlns:a14="http://schemas.microsoft.com/office/drawing/2010/main" spid="_x0000_s19689"/>
              </a:ext>
              <a:ext uri="{FF2B5EF4-FFF2-40B4-BE49-F238E27FC236}">
                <a16:creationId xmlns:a16="http://schemas.microsoft.com/office/drawing/2014/main" id="{00000000-0008-0000-0100-0000E94C0000}"/>
              </a:ext>
            </a:extLst>
          </xdr:cNvPr>
          <xdr:cNvSpPr/>
        </xdr:nvSpPr>
        <xdr:spPr bwMode="auto">
          <a:xfrm>
            <a:off x="5809589" y="7290592"/>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xmlns:a14="http://schemas.microsoft.com/office/drawing/2010/main" spid="_x0000_s19690"/>
              </a:ext>
              <a:ext uri="{FF2B5EF4-FFF2-40B4-BE49-F238E27FC236}">
                <a16:creationId xmlns:a16="http://schemas.microsoft.com/office/drawing/2014/main" id="{00000000-0008-0000-0100-0000EA4C0000}"/>
              </a:ext>
            </a:extLst>
          </xdr:cNvPr>
          <xdr:cNvSpPr/>
        </xdr:nvSpPr>
        <xdr:spPr bwMode="auto">
          <a:xfrm>
            <a:off x="5809590" y="7752508"/>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xmlns:a14="http://schemas.microsoft.com/office/drawing/2010/main"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xmlns:a14="http://schemas.microsoft.com/office/drawing/2010/main"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xmlns:a14="http://schemas.microsoft.com/office/drawing/2010/main"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xmlns:a14="http://schemas.microsoft.com/office/drawing/2010/main"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xmlns:a14="http://schemas.microsoft.com/office/drawing/2010/main"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xmlns:a14="http://schemas.microsoft.com/office/drawing/2010/main"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19712" name="Option Button 1"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19713" name="Option Button 2"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19714" name="Option Button 3"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19715" name="Option Button 4"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19716" name="Option Button 5"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19717" name="Option Button 6" hidden="1">
              <a:extLst>
                <a:ext uri="{63B3BB69-23CF-44E3-9099-C40C66FF867C}">
                  <a14:compatExt spid="_x0000_s1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19718" name="Option Button 7" hidden="1">
              <a:extLst>
                <a:ext uri="{63B3BB69-23CF-44E3-9099-C40C66FF867C}">
                  <a14:compatExt spid="_x0000_s1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19720" name="Option Button 8" hidden="1">
              <a:extLst>
                <a:ext uri="{63B3BB69-23CF-44E3-9099-C40C66FF867C}">
                  <a14:compatExt spid="_x0000_s1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19721" name="Option Button 29" hidden="1">
              <a:extLst>
                <a:ext uri="{63B3BB69-23CF-44E3-9099-C40C66FF867C}">
                  <a14:compatExt spid="_x0000_s1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19722" name="Option Button 30" hidden="1">
              <a:extLst>
                <a:ext uri="{63B3BB69-23CF-44E3-9099-C40C66FF867C}">
                  <a14:compatExt spid="_x0000_s1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19723" name="Option Button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19724" name="Option Button 53" hidden="1">
              <a:extLst>
                <a:ext uri="{63B3BB69-23CF-44E3-9099-C40C66FF867C}">
                  <a14:compatExt spid="_x0000_s1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19725" name="Option Button 54" hidden="1">
              <a:extLst>
                <a:ext uri="{63B3BB69-23CF-44E3-9099-C40C66FF867C}">
                  <a14:compatExt spid="_x0000_s1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726" name="Group Box 68" hidden="1">
              <a:extLst>
                <a:ext uri="{63B3BB69-23CF-44E3-9099-C40C66FF867C}">
                  <a14:compatExt spid="_x0000_s195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19727" name="Option Button 91" hidden="1">
              <a:extLst>
                <a:ext uri="{63B3BB69-23CF-44E3-9099-C40C66FF867C}">
                  <a14:compatExt spid="_x0000_s1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19728" name="Option Button 92" hidden="1">
              <a:extLst>
                <a:ext uri="{63B3BB69-23CF-44E3-9099-C40C66FF867C}">
                  <a14:compatExt spid="_x0000_s1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729" name="Option Button 36" hidden="1">
              <a:extLst>
                <a:ext uri="{63B3BB69-23CF-44E3-9099-C40C66FF867C}">
                  <a14:compatExt spid="_x0000_s1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730" name="Option Button 37" hidden="1">
              <a:extLst>
                <a:ext uri="{63B3BB69-23CF-44E3-9099-C40C66FF867C}">
                  <a14:compatExt spid="_x0000_s1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731" name="Group Box 61" hidden="1">
              <a:extLst>
                <a:ext uri="{63B3BB69-23CF-44E3-9099-C40C66FF867C}">
                  <a14:compatExt spid="_x0000_s19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732" name="Group Box 55" hidden="1">
              <a:extLst>
                <a:ext uri="{63B3BB69-23CF-44E3-9099-C40C66FF867C}">
                  <a14:compatExt spid="_x0000_s195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733" name="Group Box 69" hidden="1">
              <a:extLst>
                <a:ext uri="{63B3BB69-23CF-44E3-9099-C40C66FF867C}">
                  <a14:compatExt spid="_x0000_s19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734" name="Group Box 56" hidden="1">
              <a:extLst>
                <a:ext uri="{63B3BB69-23CF-44E3-9099-C40C66FF867C}">
                  <a14:compatExt spid="_x0000_s195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735" name="Group Box 57" hidden="1">
              <a:extLst>
                <a:ext uri="{63B3BB69-23CF-44E3-9099-C40C66FF867C}">
                  <a14:compatExt spid="_x0000_s195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736" name="Group Box 58" hidden="1">
              <a:extLst>
                <a:ext uri="{63B3BB69-23CF-44E3-9099-C40C66FF867C}">
                  <a14:compatExt spid="_x0000_s195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737" name="Group Box 67" hidden="1">
              <a:extLst>
                <a:ext uri="{63B3BB69-23CF-44E3-9099-C40C66FF867C}">
                  <a14:compatExt spid="_x0000_s195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19738" name="Option Button 76" hidden="1">
              <a:extLst>
                <a:ext uri="{63B3BB69-23CF-44E3-9099-C40C66FF867C}">
                  <a14:compatExt spid="_x0000_s1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19739" name="Option Button 77" hidden="1">
              <a:extLst>
                <a:ext uri="{63B3BB69-23CF-44E3-9099-C40C66FF867C}">
                  <a14:compatExt spid="_x0000_s1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19740" name="Option Button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19741" name="Option Button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19742" name="Option Button 4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743" name="Group Box 59" hidden="1">
              <a:extLst>
                <a:ext uri="{63B3BB69-23CF-44E3-9099-C40C66FF867C}">
                  <a14:compatExt spid="_x0000_s195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19488" name="Option Button 70" hidden="1">
              <a:extLst>
                <a:ext uri="{63B3BB69-23CF-44E3-9099-C40C66FF867C}">
                  <a14:compatExt spid="_x0000_s1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19489" name="Option Button 71" hidden="1">
              <a:extLst>
                <a:ext uri="{63B3BB69-23CF-44E3-9099-C40C66FF867C}">
                  <a14:compatExt spid="_x0000_s1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19490" name="Option Button 182" hidden="1">
              <a:extLst>
                <a:ext uri="{63B3BB69-23CF-44E3-9099-C40C66FF867C}">
                  <a14:compatExt spid="_x0000_s19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19491" name="Option Button 183" hidden="1">
              <a:extLst>
                <a:ext uri="{63B3BB69-23CF-44E3-9099-C40C66FF867C}">
                  <a14:compatExt spid="_x0000_s1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494" name="Group Box 184" hidden="1">
              <a:extLst>
                <a:ext uri="{63B3BB69-23CF-44E3-9099-C40C66FF867C}">
                  <a14:compatExt spid="_x0000_s196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19495" name="Option Button 233" hidden="1">
              <a:extLst>
                <a:ext uri="{63B3BB69-23CF-44E3-9099-C40C66FF867C}">
                  <a14:compatExt spid="_x0000_s1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19496" name="Option Button 234" hidden="1">
              <a:extLst>
                <a:ext uri="{63B3BB69-23CF-44E3-9099-C40C66FF867C}">
                  <a14:compatExt spid="_x0000_s1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497" name="Group Box 64" hidden="1">
              <a:extLst>
                <a:ext uri="{63B3BB69-23CF-44E3-9099-C40C66FF867C}">
                  <a14:compatExt spid="_x0000_s195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498" name="Group Box 65" hidden="1">
              <a:extLst>
                <a:ext uri="{63B3BB69-23CF-44E3-9099-C40C66FF867C}">
                  <a14:compatExt spid="_x0000_s195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02" name="Group Box 66" hidden="1">
              <a:extLst>
                <a:ext uri="{63B3BB69-23CF-44E3-9099-C40C66FF867C}">
                  <a14:compatExt spid="_x0000_s195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03" name="Group Box 78" hidden="1">
              <a:extLst>
                <a:ext uri="{63B3BB69-23CF-44E3-9099-C40C66FF867C}">
                  <a14:compatExt spid="_x0000_s19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04" name="Group Box 83" hidden="1">
              <a:extLst>
                <a:ext uri="{63B3BB69-23CF-44E3-9099-C40C66FF867C}">
                  <a14:compatExt spid="_x0000_s195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228600</xdr:rowOff>
        </xdr:to>
        <xdr:sp macro="" textlink="">
          <xdr:nvSpPr>
            <xdr:cNvPr id="19505" name="Option Button 80" hidden="1">
              <a:extLst>
                <a:ext uri="{63B3BB69-23CF-44E3-9099-C40C66FF867C}">
                  <a14:compatExt spid="_x0000_s19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228600</xdr:rowOff>
        </xdr:to>
        <xdr:sp macro="" textlink="">
          <xdr:nvSpPr>
            <xdr:cNvPr id="19506" name="Option Button 81" hidden="1">
              <a:extLst>
                <a:ext uri="{63B3BB69-23CF-44E3-9099-C40C66FF867C}">
                  <a14:compatExt spid="_x0000_s1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19507" name="Option Button 82" hidden="1">
              <a:extLst>
                <a:ext uri="{63B3BB69-23CF-44E3-9099-C40C66FF867C}">
                  <a14:compatExt spid="_x0000_s1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19508" name="Option Button 84" hidden="1">
              <a:extLst>
                <a:ext uri="{63B3BB69-23CF-44E3-9099-C40C66FF867C}">
                  <a14:compatExt spid="_x0000_s1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19516" name="Option Button 85" hidden="1">
              <a:extLst>
                <a:ext uri="{63B3BB69-23CF-44E3-9099-C40C66FF867C}">
                  <a14:compatExt spid="_x0000_s1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19518" name="Option Button 86" hidden="1">
              <a:extLst>
                <a:ext uri="{63B3BB69-23CF-44E3-9099-C40C66FF867C}">
                  <a14:compatExt spid="_x0000_s1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xmlns:a14="http://schemas.microsoft.com/office/drawing/2010/main"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xmlns:a14="http://schemas.microsoft.com/office/drawing/2010/main"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0"/>
          <a:chExt cx="301792" cy="780048"/>
        </a:xfrm>
      </xdr:grpSpPr>
      <xdr:sp macro="" textlink="">
        <xdr:nvSpPr>
          <xdr:cNvPr id="83971" name="Option Button 3" hidden="1">
            <a:extLst>
              <a:ext uri="{63B3BB69-23CF-44E3-9099-C40C66FF867C}">
                <a14:compatExt xmlns:a14="http://schemas.microsoft.com/office/drawing/2010/main" spid="_x0000_s83971"/>
              </a:ext>
              <a:ext uri="{FF2B5EF4-FFF2-40B4-BE49-F238E27FC236}">
                <a16:creationId xmlns:a16="http://schemas.microsoft.com/office/drawing/2014/main" id="{00000000-0008-0000-0200-000003480100}"/>
              </a:ext>
            </a:extLst>
          </xdr:cNvPr>
          <xdr:cNvSpPr/>
        </xdr:nvSpPr>
        <xdr:spPr bwMode="auto">
          <a:xfrm>
            <a:off x="4479758" y="449630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xmlns:a14="http://schemas.microsoft.com/office/drawing/2010/main"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xmlns:a14="http://schemas.microsoft.com/office/drawing/2010/main"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2"/>
          <a:chExt cx="308371" cy="762884"/>
        </a:xfrm>
      </xdr:grpSpPr>
      <xdr:sp macro="" textlink="">
        <xdr:nvSpPr>
          <xdr:cNvPr id="83974" name="Option Button 6" hidden="1">
            <a:extLst>
              <a:ext uri="{63B3BB69-23CF-44E3-9099-C40C66FF867C}">
                <a14:compatExt xmlns:a14="http://schemas.microsoft.com/office/drawing/2010/main" spid="_x0000_s83974"/>
              </a:ext>
              <a:ext uri="{FF2B5EF4-FFF2-40B4-BE49-F238E27FC236}">
                <a16:creationId xmlns:a16="http://schemas.microsoft.com/office/drawing/2014/main" id="{00000000-0008-0000-0200-000006480100}"/>
              </a:ext>
            </a:extLst>
          </xdr:cNvPr>
          <xdr:cNvSpPr/>
        </xdr:nvSpPr>
        <xdr:spPr bwMode="auto">
          <a:xfrm>
            <a:off x="4549825" y="5456612"/>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xmlns:a14="http://schemas.microsoft.com/office/drawing/2010/main"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xmlns:a14="http://schemas.microsoft.com/office/drawing/2010/main" spid="_x0000_s83976"/>
              </a:ext>
              <a:ext uri="{FF2B5EF4-FFF2-40B4-BE49-F238E27FC236}">
                <a16:creationId xmlns:a16="http://schemas.microsoft.com/office/drawing/2014/main" id="{00000000-0008-0000-0200-000008480100}"/>
              </a:ext>
            </a:extLst>
          </xdr:cNvPr>
          <xdr:cNvSpPr/>
        </xdr:nvSpPr>
        <xdr:spPr bwMode="auto">
          <a:xfrm>
            <a:off x="4549825" y="6000422"/>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xmlns:a14="http://schemas.microsoft.com/office/drawing/2010/main"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xmlns:a14="http://schemas.microsoft.com/office/drawing/2010/main"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55"/>
          <a:chExt cx="301792" cy="494766"/>
        </a:xfrm>
      </xdr:grpSpPr>
      <xdr:sp macro="" textlink="">
        <xdr:nvSpPr>
          <xdr:cNvPr id="83979" name="Option Button 11" hidden="1">
            <a:extLst>
              <a:ext uri="{63B3BB69-23CF-44E3-9099-C40C66FF867C}">
                <a14:compatExt xmlns:a14="http://schemas.microsoft.com/office/drawing/2010/main" spid="_x0000_s83979"/>
              </a:ext>
              <a:ext uri="{FF2B5EF4-FFF2-40B4-BE49-F238E27FC236}">
                <a16:creationId xmlns:a16="http://schemas.microsoft.com/office/drawing/2014/main" id="{00000000-0008-0000-0200-00000B480100}"/>
              </a:ext>
            </a:extLst>
          </xdr:cNvPr>
          <xdr:cNvSpPr/>
        </xdr:nvSpPr>
        <xdr:spPr bwMode="auto">
          <a:xfrm>
            <a:off x="5763126" y="8931955"/>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xmlns:a14="http://schemas.microsoft.com/office/drawing/2010/main" spid="_x0000_s83980"/>
              </a:ext>
              <a:ext uri="{FF2B5EF4-FFF2-40B4-BE49-F238E27FC236}">
                <a16:creationId xmlns:a16="http://schemas.microsoft.com/office/drawing/2014/main" id="{00000000-0008-0000-0200-00000C480100}"/>
              </a:ext>
            </a:extLst>
          </xdr:cNvPr>
          <xdr:cNvSpPr/>
        </xdr:nvSpPr>
        <xdr:spPr bwMode="auto">
          <a:xfrm>
            <a:off x="5763126" y="9207646"/>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xmlns:a14="http://schemas.microsoft.com/office/drawing/2010/main"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xmlns:a14="http://schemas.microsoft.com/office/drawing/2010/main"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xmlns:a14="http://schemas.microsoft.com/office/drawing/2010/main"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xmlns:a14="http://schemas.microsoft.com/office/drawing/2010/main"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2"/>
          <a:chExt cx="308371" cy="779264"/>
        </a:xfrm>
      </xdr:grpSpPr>
      <xdr:sp macro="" textlink="">
        <xdr:nvSpPr>
          <xdr:cNvPr id="83985" name="Option Button 17" hidden="1">
            <a:extLst>
              <a:ext uri="{63B3BB69-23CF-44E3-9099-C40C66FF867C}">
                <a14:compatExt xmlns:a14="http://schemas.microsoft.com/office/drawing/2010/main" spid="_x0000_s83985"/>
              </a:ext>
              <a:ext uri="{FF2B5EF4-FFF2-40B4-BE49-F238E27FC236}">
                <a16:creationId xmlns:a16="http://schemas.microsoft.com/office/drawing/2014/main" id="{00000000-0008-0000-0200-000011480100}"/>
              </a:ext>
            </a:extLst>
          </xdr:cNvPr>
          <xdr:cNvSpPr/>
        </xdr:nvSpPr>
        <xdr:spPr bwMode="auto">
          <a:xfrm>
            <a:off x="4549825" y="643893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xmlns:a14="http://schemas.microsoft.com/office/drawing/2010/main" spid="_x0000_s83986"/>
              </a:ext>
              <a:ext uri="{FF2B5EF4-FFF2-40B4-BE49-F238E27FC236}">
                <a16:creationId xmlns:a16="http://schemas.microsoft.com/office/drawing/2014/main" id="{00000000-0008-0000-0200-000012480100}"/>
              </a:ext>
            </a:extLst>
          </xdr:cNvPr>
          <xdr:cNvSpPr/>
        </xdr:nvSpPr>
        <xdr:spPr bwMode="auto">
          <a:xfrm>
            <a:off x="4549825" y="6714679"/>
            <a:ext cx="308371"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xmlns:a14="http://schemas.microsoft.com/office/drawing/2010/main" spid="_x0000_s83987"/>
              </a:ext>
              <a:ext uri="{FF2B5EF4-FFF2-40B4-BE49-F238E27FC236}">
                <a16:creationId xmlns:a16="http://schemas.microsoft.com/office/drawing/2014/main" id="{00000000-0008-0000-0200-000013480100}"/>
              </a:ext>
            </a:extLst>
          </xdr:cNvPr>
          <xdr:cNvSpPr/>
        </xdr:nvSpPr>
        <xdr:spPr bwMode="auto">
          <a:xfrm>
            <a:off x="4549825" y="6999121"/>
            <a:ext cx="308371"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xmlns:a14="http://schemas.microsoft.com/office/drawing/2010/main"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xmlns:a14="http://schemas.microsoft.com/office/drawing/2010/main"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xmlns:a14="http://schemas.microsoft.com/office/drawing/2010/main"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xmlns:a14="http://schemas.microsoft.com/office/drawing/2010/main"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xmlns:a14="http://schemas.microsoft.com/office/drawing/2010/main"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xmlns:a14="http://schemas.microsoft.com/office/drawing/2010/main"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xmlns:a14="http://schemas.microsoft.com/office/drawing/2010/main"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xmlns:a14="http://schemas.microsoft.com/office/drawing/2010/main"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xmlns:a14="http://schemas.microsoft.com/office/drawing/2010/main"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xmlns:a14="http://schemas.microsoft.com/office/drawing/2010/main"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9" y="8168796"/>
          <a:chExt cx="217568" cy="792428"/>
        </a:xfrm>
      </xdr:grpSpPr>
      <xdr:sp macro="" textlink="">
        <xdr:nvSpPr>
          <xdr:cNvPr id="83998" name="Option Button 30" hidden="1">
            <a:extLst>
              <a:ext uri="{63B3BB69-23CF-44E3-9099-C40C66FF867C}">
                <a14:compatExt xmlns:a14="http://schemas.microsoft.com/office/drawing/2010/main" spid="_x0000_s83998"/>
              </a:ext>
              <a:ext uri="{FF2B5EF4-FFF2-40B4-BE49-F238E27FC236}">
                <a16:creationId xmlns:a16="http://schemas.microsoft.com/office/drawing/2014/main" id="{00000000-0008-0000-0200-00001E480100}"/>
              </a:ext>
            </a:extLst>
          </xdr:cNvPr>
          <xdr:cNvSpPr/>
        </xdr:nvSpPr>
        <xdr:spPr bwMode="auto">
          <a:xfrm>
            <a:off x="5768104" y="8168796"/>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xmlns:a14="http://schemas.microsoft.com/office/drawing/2010/main" spid="_x0000_s83999"/>
              </a:ext>
              <a:ext uri="{FF2B5EF4-FFF2-40B4-BE49-F238E27FC236}">
                <a16:creationId xmlns:a16="http://schemas.microsoft.com/office/drawing/2014/main" id="{00000000-0008-0000-0200-00001F480100}"/>
              </a:ext>
            </a:extLst>
          </xdr:cNvPr>
          <xdr:cNvSpPr/>
        </xdr:nvSpPr>
        <xdr:spPr bwMode="auto">
          <a:xfrm>
            <a:off x="5767609" y="8723098"/>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xmlns:a14="http://schemas.microsoft.com/office/drawing/2010/main"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xmlns:a14="http://schemas.microsoft.com/office/drawing/2010/main"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xmlns:a14="http://schemas.microsoft.com/office/drawing/2010/main"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xmlns:a14="http://schemas.microsoft.com/office/drawing/2010/main"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xmlns:a14="http://schemas.microsoft.com/office/drawing/2010/main"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xmlns:a14="http://schemas.microsoft.com/office/drawing/2010/main"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xmlns:a14="http://schemas.microsoft.com/office/drawing/2010/main"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xmlns:a14="http://schemas.microsoft.com/office/drawing/2010/main"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xmlns:a14="http://schemas.microsoft.com/office/drawing/2010/main"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xmlns:a14="http://schemas.microsoft.com/office/drawing/2010/main"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xmlns:a14="http://schemas.microsoft.com/office/drawing/2010/main"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xmlns:a14="http://schemas.microsoft.com/office/drawing/2010/main"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xmlns:a14="http://schemas.microsoft.com/office/drawing/2010/main"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53" y="8166062"/>
          <a:chExt cx="208607" cy="749798"/>
        </a:xfrm>
      </xdr:grpSpPr>
      <xdr:sp macro="" textlink="">
        <xdr:nvSpPr>
          <xdr:cNvPr id="84013" name="Option Button 45" hidden="1">
            <a:extLst>
              <a:ext uri="{63B3BB69-23CF-44E3-9099-C40C66FF867C}">
                <a14:compatExt xmlns:a14="http://schemas.microsoft.com/office/drawing/2010/main" spid="_x0000_s84013"/>
              </a:ext>
              <a:ext uri="{FF2B5EF4-FFF2-40B4-BE49-F238E27FC236}">
                <a16:creationId xmlns:a16="http://schemas.microsoft.com/office/drawing/2014/main" id="{00000000-0008-0000-0200-00002D480100}"/>
              </a:ext>
            </a:extLst>
          </xdr:cNvPr>
          <xdr:cNvSpPr/>
        </xdr:nvSpPr>
        <xdr:spPr bwMode="auto">
          <a:xfrm>
            <a:off x="4540451" y="8166062"/>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xmlns:a14="http://schemas.microsoft.com/office/drawing/2010/main" spid="_x0000_s84014"/>
              </a:ext>
              <a:ext uri="{FF2B5EF4-FFF2-40B4-BE49-F238E27FC236}">
                <a16:creationId xmlns:a16="http://schemas.microsoft.com/office/drawing/2014/main" id="{00000000-0008-0000-0200-00002E480100}"/>
              </a:ext>
            </a:extLst>
          </xdr:cNvPr>
          <xdr:cNvSpPr/>
        </xdr:nvSpPr>
        <xdr:spPr bwMode="auto">
          <a:xfrm>
            <a:off x="4538953" y="8640741"/>
            <a:ext cx="186515" cy="275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xmlns:a14="http://schemas.microsoft.com/office/drawing/2010/main"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1"/>
          <a:chExt cx="301595" cy="707491"/>
        </a:xfrm>
      </xdr:grpSpPr>
      <xdr:sp macro="" textlink="">
        <xdr:nvSpPr>
          <xdr:cNvPr id="84016" name="Option Button 48" hidden="1">
            <a:extLst>
              <a:ext uri="{63B3BB69-23CF-44E3-9099-C40C66FF867C}">
                <a14:compatExt xmlns:a14="http://schemas.microsoft.com/office/drawing/2010/main" spid="_x0000_s84016"/>
              </a:ext>
              <a:ext uri="{FF2B5EF4-FFF2-40B4-BE49-F238E27FC236}">
                <a16:creationId xmlns:a16="http://schemas.microsoft.com/office/drawing/2014/main" id="{00000000-0008-0000-0200-000030480100}"/>
              </a:ext>
            </a:extLst>
          </xdr:cNvPr>
          <xdr:cNvSpPr/>
        </xdr:nvSpPr>
        <xdr:spPr bwMode="auto">
          <a:xfrm>
            <a:off x="5809589" y="7290591"/>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xmlns:a14="http://schemas.microsoft.com/office/drawing/2010/main" spid="_x0000_s84017"/>
              </a:ext>
              <a:ext uri="{FF2B5EF4-FFF2-40B4-BE49-F238E27FC236}">
                <a16:creationId xmlns:a16="http://schemas.microsoft.com/office/drawing/2014/main" id="{00000000-0008-0000-0200-000031480100}"/>
              </a:ext>
            </a:extLst>
          </xdr:cNvPr>
          <xdr:cNvSpPr/>
        </xdr:nvSpPr>
        <xdr:spPr bwMode="auto">
          <a:xfrm>
            <a:off x="5809590" y="7752507"/>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84018" name="Option Button 1" hidden="1">
              <a:extLst>
                <a:ext uri="{63B3BB69-23CF-44E3-9099-C40C66FF867C}">
                  <a14:compatExt spid="_x0000_s83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84019" name="Option Button 2" hidden="1">
              <a:extLst>
                <a:ext uri="{63B3BB69-23CF-44E3-9099-C40C66FF867C}">
                  <a14:compatExt spid="_x0000_s8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84020" name="Option Button 3" hidden="1">
              <a:extLst>
                <a:ext uri="{63B3BB69-23CF-44E3-9099-C40C66FF867C}">
                  <a14:compatExt spid="_x0000_s8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84021" name="Option Button 4" hidden="1">
              <a:extLst>
                <a:ext uri="{63B3BB69-23CF-44E3-9099-C40C66FF867C}">
                  <a14:compatExt spid="_x0000_s8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84022" name="Option Button 5" hidden="1">
              <a:extLst>
                <a:ext uri="{63B3BB69-23CF-44E3-9099-C40C66FF867C}">
                  <a14:compatExt spid="_x0000_s8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84023" name="Option Button 6" hidden="1">
              <a:extLst>
                <a:ext uri="{63B3BB69-23CF-44E3-9099-C40C66FF867C}">
                  <a14:compatExt spid="_x0000_s8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84024" name="Option Button 7" hidden="1">
              <a:extLst>
                <a:ext uri="{63B3BB69-23CF-44E3-9099-C40C66FF867C}">
                  <a14:compatExt spid="_x0000_s83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84025" name="Option Button 8" hidden="1">
              <a:extLst>
                <a:ext uri="{63B3BB69-23CF-44E3-9099-C40C66FF867C}">
                  <a14:compatExt spid="_x0000_s83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4026" name="Option Button 9" hidden="1">
              <a:extLst>
                <a:ext uri="{63B3BB69-23CF-44E3-9099-C40C66FF867C}">
                  <a14:compatExt spid="_x0000_s83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4027" name="Option Button 10" hidden="1">
              <a:extLst>
                <a:ext uri="{63B3BB69-23CF-44E3-9099-C40C66FF867C}">
                  <a14:compatExt spid="_x0000_s83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84028" name="Option Button 11" hidden="1">
              <a:extLst>
                <a:ext uri="{63B3BB69-23CF-44E3-9099-C40C66FF867C}">
                  <a14:compatExt spid="_x0000_s83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84029" name="Option Button 12" hidden="1">
              <a:extLst>
                <a:ext uri="{63B3BB69-23CF-44E3-9099-C40C66FF867C}">
                  <a14:compatExt spid="_x0000_s83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4030" name="Group Box 13" hidden="1">
              <a:extLst>
                <a:ext uri="{63B3BB69-23CF-44E3-9099-C40C66FF867C}">
                  <a14:compatExt spid="_x0000_s839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4031" name="Group Box 14" hidden="1">
              <a:extLst>
                <a:ext uri="{63B3BB69-23CF-44E3-9099-C40C66FF867C}">
                  <a14:compatExt spid="_x0000_s839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5" name="Group Box 15" hidden="1">
              <a:extLst>
                <a:ext uri="{63B3BB69-23CF-44E3-9099-C40C66FF867C}">
                  <a14:compatExt spid="_x0000_s839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46" name="Group Box 16" hidden="1">
              <a:extLst>
                <a:ext uri="{63B3BB69-23CF-44E3-9099-C40C66FF867C}">
                  <a14:compatExt spid="_x0000_s839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47" name="Option Button 17" hidden="1">
              <a:extLst>
                <a:ext uri="{63B3BB69-23CF-44E3-9099-C40C66FF867C}">
                  <a14:compatExt spid="_x0000_s83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48" name="Option Button 18" hidden="1">
              <a:extLst>
                <a:ext uri="{63B3BB69-23CF-44E3-9099-C40C66FF867C}">
                  <a14:compatExt spid="_x0000_s8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49" name="Option Button 19" hidden="1">
              <a:extLst>
                <a:ext uri="{63B3BB69-23CF-44E3-9099-C40C66FF867C}">
                  <a14:compatExt spid="_x0000_s8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0" name="Group Box 20" hidden="1">
              <a:extLst>
                <a:ext uri="{63B3BB69-23CF-44E3-9099-C40C66FF867C}">
                  <a14:compatExt spid="_x0000_s839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51" name="Group Box 21" hidden="1">
              <a:extLst>
                <a:ext uri="{63B3BB69-23CF-44E3-9099-C40C66FF867C}">
                  <a14:compatExt spid="_x0000_s839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9" name="Group Box 22" hidden="1">
              <a:extLst>
                <a:ext uri="{63B3BB69-23CF-44E3-9099-C40C66FF867C}">
                  <a14:compatExt spid="_x0000_s839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60" name="Group Box 23" hidden="1">
              <a:extLst>
                <a:ext uri="{63B3BB69-23CF-44E3-9099-C40C66FF867C}">
                  <a14:compatExt spid="_x0000_s839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61" name="Group Box 24" hidden="1">
              <a:extLst>
                <a:ext uri="{63B3BB69-23CF-44E3-9099-C40C66FF867C}">
                  <a14:compatExt spid="_x0000_s839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2" name="Group Box 25" hidden="1">
              <a:extLst>
                <a:ext uri="{63B3BB69-23CF-44E3-9099-C40C66FF867C}">
                  <a14:compatExt spid="_x0000_s839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63" name="Group Box 26" hidden="1">
              <a:extLst>
                <a:ext uri="{63B3BB69-23CF-44E3-9099-C40C66FF867C}">
                  <a14:compatExt spid="_x0000_s839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68" name="Group Box 27" hidden="1">
              <a:extLst>
                <a:ext uri="{63B3BB69-23CF-44E3-9099-C40C66FF867C}">
                  <a14:compatExt spid="_x0000_s839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4032" name="Group Box 28" hidden="1">
              <a:extLst>
                <a:ext uri="{63B3BB69-23CF-44E3-9099-C40C66FF867C}">
                  <a14:compatExt spid="_x0000_s839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4033" name="Group Box 29" hidden="1">
              <a:extLst>
                <a:ext uri="{63B3BB69-23CF-44E3-9099-C40C66FF867C}">
                  <a14:compatExt spid="_x0000_s839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84034" name="Option Button 30" hidden="1">
              <a:extLst>
                <a:ext uri="{63B3BB69-23CF-44E3-9099-C40C66FF867C}">
                  <a14:compatExt spid="_x0000_s83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4035" name="Option Button 31" hidden="1">
              <a:extLst>
                <a:ext uri="{63B3BB69-23CF-44E3-9099-C40C66FF867C}">
                  <a14:compatExt spid="_x0000_s83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4036" name="Option Button 32" hidden="1">
              <a:extLst>
                <a:ext uri="{63B3BB69-23CF-44E3-9099-C40C66FF867C}">
                  <a14:compatExt spid="_x0000_s84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4037" name="Option Button 33" hidden="1">
              <a:extLst>
                <a:ext uri="{63B3BB69-23CF-44E3-9099-C40C66FF867C}">
                  <a14:compatExt spid="_x0000_s84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4038" name="Option Button 34" hidden="1">
              <a:extLst>
                <a:ext uri="{63B3BB69-23CF-44E3-9099-C40C66FF867C}">
                  <a14:compatExt spid="_x0000_s84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4039" name="Option Button 35" hidden="1">
              <a:extLst>
                <a:ext uri="{63B3BB69-23CF-44E3-9099-C40C66FF867C}">
                  <a14:compatExt spid="_x0000_s84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4040" name="Option Button 36" hidden="1">
              <a:extLst>
                <a:ext uri="{63B3BB69-23CF-44E3-9099-C40C66FF867C}">
                  <a14:compatExt spid="_x0000_s84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4041" name="Option Button 37" hidden="1">
              <a:extLst>
                <a:ext uri="{63B3BB69-23CF-44E3-9099-C40C66FF867C}">
                  <a14:compatExt spid="_x0000_s84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4042" name="Option Button 38" hidden="1">
              <a:extLst>
                <a:ext uri="{63B3BB69-23CF-44E3-9099-C40C66FF867C}">
                  <a14:compatExt spid="_x0000_s84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4043" name="Option Button 39" hidden="1">
              <a:extLst>
                <a:ext uri="{63B3BB69-23CF-44E3-9099-C40C66FF867C}">
                  <a14:compatExt spid="_x0000_s84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4044" name="Option Button 40" hidden="1">
              <a:extLst>
                <a:ext uri="{63B3BB69-23CF-44E3-9099-C40C66FF867C}">
                  <a14:compatExt spid="_x0000_s84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4045" name="Option Button 41" hidden="1">
              <a:extLst>
                <a:ext uri="{63B3BB69-23CF-44E3-9099-C40C66FF867C}">
                  <a14:compatExt spid="_x0000_s84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4046" name="Option Button 42" hidden="1">
              <a:extLst>
                <a:ext uri="{63B3BB69-23CF-44E3-9099-C40C66FF867C}">
                  <a14:compatExt spid="_x0000_s84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4047" name="Option Button 43" hidden="1">
              <a:extLst>
                <a:ext uri="{63B3BB69-23CF-44E3-9099-C40C66FF867C}">
                  <a14:compatExt spid="_x0000_s84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4048" name="Option Button 44" hidden="1">
              <a:extLst>
                <a:ext uri="{63B3BB69-23CF-44E3-9099-C40C66FF867C}">
                  <a14:compatExt spid="_x0000_s84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4049" name="Option Button 45" hidden="1">
              <a:extLst>
                <a:ext uri="{63B3BB69-23CF-44E3-9099-C40C66FF867C}">
                  <a14:compatExt spid="_x0000_s84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84050" name="Option Button 46" hidden="1">
              <a:extLst>
                <a:ext uri="{63B3BB69-23CF-44E3-9099-C40C66FF867C}">
                  <a14:compatExt spid="_x0000_s84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51" name="Group Box 47" hidden="1">
              <a:extLst>
                <a:ext uri="{63B3BB69-23CF-44E3-9099-C40C66FF867C}">
                  <a14:compatExt spid="_x0000_s840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4052" name="Option Button 48" hidden="1">
              <a:extLst>
                <a:ext uri="{63B3BB69-23CF-44E3-9099-C40C66FF867C}">
                  <a14:compatExt spid="_x0000_s84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4053" name="Option Button 49" hidden="1">
              <a:extLst>
                <a:ext uri="{63B3BB69-23CF-44E3-9099-C40C66FF867C}">
                  <a14:compatExt spid="_x0000_s84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xmlns:a14="http://schemas.microsoft.com/office/drawing/2010/main"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xmlns:a14="http://schemas.microsoft.com/office/drawing/2010/main"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0"/>
          <a:chExt cx="301792" cy="780048"/>
        </a:xfrm>
      </xdr:grpSpPr>
      <xdr:sp macro="" textlink="">
        <xdr:nvSpPr>
          <xdr:cNvPr id="84995" name="Option Button 3" hidden="1">
            <a:extLst>
              <a:ext uri="{63B3BB69-23CF-44E3-9099-C40C66FF867C}">
                <a14:compatExt xmlns:a14="http://schemas.microsoft.com/office/drawing/2010/main" spid="_x0000_s84995"/>
              </a:ext>
              <a:ext uri="{FF2B5EF4-FFF2-40B4-BE49-F238E27FC236}">
                <a16:creationId xmlns:a16="http://schemas.microsoft.com/office/drawing/2014/main" id="{00000000-0008-0000-0300-0000034C0100}"/>
              </a:ext>
            </a:extLst>
          </xdr:cNvPr>
          <xdr:cNvSpPr/>
        </xdr:nvSpPr>
        <xdr:spPr bwMode="auto">
          <a:xfrm>
            <a:off x="4479758" y="449630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xmlns:a14="http://schemas.microsoft.com/office/drawing/2010/main"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xmlns:a14="http://schemas.microsoft.com/office/drawing/2010/main"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2"/>
          <a:chExt cx="308371" cy="762884"/>
        </a:xfrm>
      </xdr:grpSpPr>
      <xdr:sp macro="" textlink="">
        <xdr:nvSpPr>
          <xdr:cNvPr id="84998" name="Option Button 6" hidden="1">
            <a:extLst>
              <a:ext uri="{63B3BB69-23CF-44E3-9099-C40C66FF867C}">
                <a14:compatExt xmlns:a14="http://schemas.microsoft.com/office/drawing/2010/main" spid="_x0000_s84998"/>
              </a:ext>
              <a:ext uri="{FF2B5EF4-FFF2-40B4-BE49-F238E27FC236}">
                <a16:creationId xmlns:a16="http://schemas.microsoft.com/office/drawing/2014/main" id="{00000000-0008-0000-0300-0000064C0100}"/>
              </a:ext>
            </a:extLst>
          </xdr:cNvPr>
          <xdr:cNvSpPr/>
        </xdr:nvSpPr>
        <xdr:spPr bwMode="auto">
          <a:xfrm>
            <a:off x="4549825" y="5456612"/>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xmlns:a14="http://schemas.microsoft.com/office/drawing/2010/main"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xmlns:a14="http://schemas.microsoft.com/office/drawing/2010/main" spid="_x0000_s85000"/>
              </a:ext>
              <a:ext uri="{FF2B5EF4-FFF2-40B4-BE49-F238E27FC236}">
                <a16:creationId xmlns:a16="http://schemas.microsoft.com/office/drawing/2014/main" id="{00000000-0008-0000-0300-0000084C0100}"/>
              </a:ext>
            </a:extLst>
          </xdr:cNvPr>
          <xdr:cNvSpPr/>
        </xdr:nvSpPr>
        <xdr:spPr bwMode="auto">
          <a:xfrm>
            <a:off x="4549825" y="6000422"/>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xmlns:a14="http://schemas.microsoft.com/office/drawing/2010/main"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xmlns:a14="http://schemas.microsoft.com/office/drawing/2010/main"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55"/>
          <a:chExt cx="301792" cy="494766"/>
        </a:xfrm>
      </xdr:grpSpPr>
      <xdr:sp macro="" textlink="">
        <xdr:nvSpPr>
          <xdr:cNvPr id="85003" name="Option Button 11" hidden="1">
            <a:extLst>
              <a:ext uri="{63B3BB69-23CF-44E3-9099-C40C66FF867C}">
                <a14:compatExt xmlns:a14="http://schemas.microsoft.com/office/drawing/2010/main" spid="_x0000_s85003"/>
              </a:ext>
              <a:ext uri="{FF2B5EF4-FFF2-40B4-BE49-F238E27FC236}">
                <a16:creationId xmlns:a16="http://schemas.microsoft.com/office/drawing/2014/main" id="{00000000-0008-0000-0300-00000B4C0100}"/>
              </a:ext>
            </a:extLst>
          </xdr:cNvPr>
          <xdr:cNvSpPr/>
        </xdr:nvSpPr>
        <xdr:spPr bwMode="auto">
          <a:xfrm>
            <a:off x="5763126" y="8931955"/>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xmlns:a14="http://schemas.microsoft.com/office/drawing/2010/main" spid="_x0000_s85004"/>
              </a:ext>
              <a:ext uri="{FF2B5EF4-FFF2-40B4-BE49-F238E27FC236}">
                <a16:creationId xmlns:a16="http://schemas.microsoft.com/office/drawing/2014/main" id="{00000000-0008-0000-0300-00000C4C0100}"/>
              </a:ext>
            </a:extLst>
          </xdr:cNvPr>
          <xdr:cNvSpPr/>
        </xdr:nvSpPr>
        <xdr:spPr bwMode="auto">
          <a:xfrm>
            <a:off x="5763126" y="9207646"/>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xmlns:a14="http://schemas.microsoft.com/office/drawing/2010/main"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xmlns:a14="http://schemas.microsoft.com/office/drawing/2010/main"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xmlns:a14="http://schemas.microsoft.com/office/drawing/2010/main"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xmlns:a14="http://schemas.microsoft.com/office/drawing/2010/main"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2"/>
          <a:chExt cx="308371" cy="779264"/>
        </a:xfrm>
      </xdr:grpSpPr>
      <xdr:sp macro="" textlink="">
        <xdr:nvSpPr>
          <xdr:cNvPr id="85009" name="Option Button 17" hidden="1">
            <a:extLst>
              <a:ext uri="{63B3BB69-23CF-44E3-9099-C40C66FF867C}">
                <a14:compatExt xmlns:a14="http://schemas.microsoft.com/office/drawing/2010/main" spid="_x0000_s85009"/>
              </a:ext>
              <a:ext uri="{FF2B5EF4-FFF2-40B4-BE49-F238E27FC236}">
                <a16:creationId xmlns:a16="http://schemas.microsoft.com/office/drawing/2014/main" id="{00000000-0008-0000-0300-0000114C0100}"/>
              </a:ext>
            </a:extLst>
          </xdr:cNvPr>
          <xdr:cNvSpPr/>
        </xdr:nvSpPr>
        <xdr:spPr bwMode="auto">
          <a:xfrm>
            <a:off x="4549825" y="643893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xmlns:a14="http://schemas.microsoft.com/office/drawing/2010/main" spid="_x0000_s85010"/>
              </a:ext>
              <a:ext uri="{FF2B5EF4-FFF2-40B4-BE49-F238E27FC236}">
                <a16:creationId xmlns:a16="http://schemas.microsoft.com/office/drawing/2014/main" id="{00000000-0008-0000-0300-0000124C0100}"/>
              </a:ext>
            </a:extLst>
          </xdr:cNvPr>
          <xdr:cNvSpPr/>
        </xdr:nvSpPr>
        <xdr:spPr bwMode="auto">
          <a:xfrm>
            <a:off x="4549825" y="6714679"/>
            <a:ext cx="308371"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xmlns:a14="http://schemas.microsoft.com/office/drawing/2010/main" spid="_x0000_s85011"/>
              </a:ext>
              <a:ext uri="{FF2B5EF4-FFF2-40B4-BE49-F238E27FC236}">
                <a16:creationId xmlns:a16="http://schemas.microsoft.com/office/drawing/2014/main" id="{00000000-0008-0000-0300-0000134C0100}"/>
              </a:ext>
            </a:extLst>
          </xdr:cNvPr>
          <xdr:cNvSpPr/>
        </xdr:nvSpPr>
        <xdr:spPr bwMode="auto">
          <a:xfrm>
            <a:off x="4549825" y="6999121"/>
            <a:ext cx="308371"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xmlns:a14="http://schemas.microsoft.com/office/drawing/2010/main"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xmlns:a14="http://schemas.microsoft.com/office/drawing/2010/main"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xmlns:a14="http://schemas.microsoft.com/office/drawing/2010/main"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xmlns:a14="http://schemas.microsoft.com/office/drawing/2010/main"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xmlns:a14="http://schemas.microsoft.com/office/drawing/2010/main"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xmlns:a14="http://schemas.microsoft.com/office/drawing/2010/main"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xmlns:a14="http://schemas.microsoft.com/office/drawing/2010/main"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xmlns:a14="http://schemas.microsoft.com/office/drawing/2010/main"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xmlns:a14="http://schemas.microsoft.com/office/drawing/2010/main"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xmlns:a14="http://schemas.microsoft.com/office/drawing/2010/main"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9" y="8168796"/>
          <a:chExt cx="217568" cy="792428"/>
        </a:xfrm>
      </xdr:grpSpPr>
      <xdr:sp macro="" textlink="">
        <xdr:nvSpPr>
          <xdr:cNvPr id="85022" name="Option Button 30" hidden="1">
            <a:extLst>
              <a:ext uri="{63B3BB69-23CF-44E3-9099-C40C66FF867C}">
                <a14:compatExt xmlns:a14="http://schemas.microsoft.com/office/drawing/2010/main" spid="_x0000_s85022"/>
              </a:ext>
              <a:ext uri="{FF2B5EF4-FFF2-40B4-BE49-F238E27FC236}">
                <a16:creationId xmlns:a16="http://schemas.microsoft.com/office/drawing/2014/main" id="{00000000-0008-0000-0300-00001E4C0100}"/>
              </a:ext>
            </a:extLst>
          </xdr:cNvPr>
          <xdr:cNvSpPr/>
        </xdr:nvSpPr>
        <xdr:spPr bwMode="auto">
          <a:xfrm>
            <a:off x="5768104" y="8168796"/>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xmlns:a14="http://schemas.microsoft.com/office/drawing/2010/main" spid="_x0000_s85023"/>
              </a:ext>
              <a:ext uri="{FF2B5EF4-FFF2-40B4-BE49-F238E27FC236}">
                <a16:creationId xmlns:a16="http://schemas.microsoft.com/office/drawing/2014/main" id="{00000000-0008-0000-0300-00001F4C0100}"/>
              </a:ext>
            </a:extLst>
          </xdr:cNvPr>
          <xdr:cNvSpPr/>
        </xdr:nvSpPr>
        <xdr:spPr bwMode="auto">
          <a:xfrm>
            <a:off x="5767609" y="8723098"/>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xmlns:a14="http://schemas.microsoft.com/office/drawing/2010/main"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xmlns:a14="http://schemas.microsoft.com/office/drawing/2010/main"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xmlns:a14="http://schemas.microsoft.com/office/drawing/2010/main"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xmlns:a14="http://schemas.microsoft.com/office/drawing/2010/main"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xmlns:a14="http://schemas.microsoft.com/office/drawing/2010/main"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xmlns:a14="http://schemas.microsoft.com/office/drawing/2010/main"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xmlns:a14="http://schemas.microsoft.com/office/drawing/2010/main"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xmlns:a14="http://schemas.microsoft.com/office/drawing/2010/main"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xmlns:a14="http://schemas.microsoft.com/office/drawing/2010/main"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xmlns:a14="http://schemas.microsoft.com/office/drawing/2010/main"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xmlns:a14="http://schemas.microsoft.com/office/drawing/2010/main"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xmlns:a14="http://schemas.microsoft.com/office/drawing/2010/main"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xmlns:a14="http://schemas.microsoft.com/office/drawing/2010/main"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53" y="8166062"/>
          <a:chExt cx="208607" cy="749798"/>
        </a:xfrm>
      </xdr:grpSpPr>
      <xdr:sp macro="" textlink="">
        <xdr:nvSpPr>
          <xdr:cNvPr id="85037" name="Option Button 45" hidden="1">
            <a:extLst>
              <a:ext uri="{63B3BB69-23CF-44E3-9099-C40C66FF867C}">
                <a14:compatExt xmlns:a14="http://schemas.microsoft.com/office/drawing/2010/main" spid="_x0000_s85037"/>
              </a:ext>
              <a:ext uri="{FF2B5EF4-FFF2-40B4-BE49-F238E27FC236}">
                <a16:creationId xmlns:a16="http://schemas.microsoft.com/office/drawing/2014/main" id="{00000000-0008-0000-0300-00002D4C0100}"/>
              </a:ext>
            </a:extLst>
          </xdr:cNvPr>
          <xdr:cNvSpPr/>
        </xdr:nvSpPr>
        <xdr:spPr bwMode="auto">
          <a:xfrm>
            <a:off x="4540451" y="8166062"/>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xmlns:a14="http://schemas.microsoft.com/office/drawing/2010/main" spid="_x0000_s85038"/>
              </a:ext>
              <a:ext uri="{FF2B5EF4-FFF2-40B4-BE49-F238E27FC236}">
                <a16:creationId xmlns:a16="http://schemas.microsoft.com/office/drawing/2014/main" id="{00000000-0008-0000-0300-00002E4C0100}"/>
              </a:ext>
            </a:extLst>
          </xdr:cNvPr>
          <xdr:cNvSpPr/>
        </xdr:nvSpPr>
        <xdr:spPr bwMode="auto">
          <a:xfrm>
            <a:off x="4538953" y="8640741"/>
            <a:ext cx="186515" cy="275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xmlns:a14="http://schemas.microsoft.com/office/drawing/2010/main"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1"/>
          <a:chExt cx="301595" cy="707491"/>
        </a:xfrm>
      </xdr:grpSpPr>
      <xdr:sp macro="" textlink="">
        <xdr:nvSpPr>
          <xdr:cNvPr id="85040" name="Option Button 48" hidden="1">
            <a:extLst>
              <a:ext uri="{63B3BB69-23CF-44E3-9099-C40C66FF867C}">
                <a14:compatExt xmlns:a14="http://schemas.microsoft.com/office/drawing/2010/main" spid="_x0000_s85040"/>
              </a:ext>
              <a:ext uri="{FF2B5EF4-FFF2-40B4-BE49-F238E27FC236}">
                <a16:creationId xmlns:a16="http://schemas.microsoft.com/office/drawing/2014/main" id="{00000000-0008-0000-0300-0000304C0100}"/>
              </a:ext>
            </a:extLst>
          </xdr:cNvPr>
          <xdr:cNvSpPr/>
        </xdr:nvSpPr>
        <xdr:spPr bwMode="auto">
          <a:xfrm>
            <a:off x="5809589" y="7290591"/>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xmlns:a14="http://schemas.microsoft.com/office/drawing/2010/main" spid="_x0000_s85041"/>
              </a:ext>
              <a:ext uri="{FF2B5EF4-FFF2-40B4-BE49-F238E27FC236}">
                <a16:creationId xmlns:a16="http://schemas.microsoft.com/office/drawing/2014/main" id="{00000000-0008-0000-0300-0000314C0100}"/>
              </a:ext>
            </a:extLst>
          </xdr:cNvPr>
          <xdr:cNvSpPr/>
        </xdr:nvSpPr>
        <xdr:spPr bwMode="auto">
          <a:xfrm>
            <a:off x="5809590" y="7752507"/>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84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84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84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84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84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84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84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5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5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5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5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5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4992" name="Group Box 13" hidden="1">
              <a:extLst>
                <a:ext uri="{63B3BB69-23CF-44E3-9099-C40C66FF867C}">
                  <a14:compatExt spid="_x0000_s850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42" name="Group Box 14" hidden="1">
              <a:extLst>
                <a:ext uri="{63B3BB69-23CF-44E3-9099-C40C66FF867C}">
                  <a14:compatExt spid="_x0000_s850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43" name="Group Box 15" hidden="1">
              <a:extLst>
                <a:ext uri="{63B3BB69-23CF-44E3-9099-C40C66FF867C}">
                  <a14:compatExt spid="_x0000_s850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44" name="Group Box 16" hidden="1">
              <a:extLst>
                <a:ext uri="{63B3BB69-23CF-44E3-9099-C40C66FF867C}">
                  <a14:compatExt spid="_x0000_s850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5045" name="Option Button 17" hidden="1">
              <a:extLst>
                <a:ext uri="{63B3BB69-23CF-44E3-9099-C40C66FF867C}">
                  <a14:compatExt spid="_x0000_s85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5046" name="Option Button 18" hidden="1">
              <a:extLst>
                <a:ext uri="{63B3BB69-23CF-44E3-9099-C40C66FF867C}">
                  <a14:compatExt spid="_x0000_s85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5047" name="Option Button 19" hidden="1">
              <a:extLst>
                <a:ext uri="{63B3BB69-23CF-44E3-9099-C40C66FF867C}">
                  <a14:compatExt spid="_x0000_s85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48" name="Group Box 20" hidden="1">
              <a:extLst>
                <a:ext uri="{63B3BB69-23CF-44E3-9099-C40C66FF867C}">
                  <a14:compatExt spid="_x0000_s850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49" name="Group Box 21" hidden="1">
              <a:extLst>
                <a:ext uri="{63B3BB69-23CF-44E3-9099-C40C66FF867C}">
                  <a14:compatExt spid="_x0000_s850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50" name="Group Box 22" hidden="1">
              <a:extLst>
                <a:ext uri="{63B3BB69-23CF-44E3-9099-C40C66FF867C}">
                  <a14:compatExt spid="_x0000_s850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51" name="Group Box 23" hidden="1">
              <a:extLst>
                <a:ext uri="{63B3BB69-23CF-44E3-9099-C40C66FF867C}">
                  <a14:compatExt spid="_x0000_s850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52" name="Group Box 24" hidden="1">
              <a:extLst>
                <a:ext uri="{63B3BB69-23CF-44E3-9099-C40C66FF867C}">
                  <a14:compatExt spid="_x0000_s850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53" name="Group Box 25" hidden="1">
              <a:extLst>
                <a:ext uri="{63B3BB69-23CF-44E3-9099-C40C66FF867C}">
                  <a14:compatExt spid="_x0000_s850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54" name="Group Box 26" hidden="1">
              <a:extLst>
                <a:ext uri="{63B3BB69-23CF-44E3-9099-C40C66FF867C}">
                  <a14:compatExt spid="_x0000_s850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55" name="Group Box 27" hidden="1">
              <a:extLst>
                <a:ext uri="{63B3BB69-23CF-44E3-9099-C40C66FF867C}">
                  <a14:compatExt spid="_x0000_s850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56" name="Group Box 28" hidden="1">
              <a:extLst>
                <a:ext uri="{63B3BB69-23CF-44E3-9099-C40C66FF867C}">
                  <a14:compatExt spid="_x0000_s850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57" name="Group Box 29" hidden="1">
              <a:extLst>
                <a:ext uri="{63B3BB69-23CF-44E3-9099-C40C66FF867C}">
                  <a14:compatExt spid="_x0000_s850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85058" name="Option Button 30" hidden="1">
              <a:extLst>
                <a:ext uri="{63B3BB69-23CF-44E3-9099-C40C66FF867C}">
                  <a14:compatExt spid="_x0000_s85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5059" name="Option Button 31" hidden="1">
              <a:extLst>
                <a:ext uri="{63B3BB69-23CF-44E3-9099-C40C66FF867C}">
                  <a14:compatExt spid="_x0000_s85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5060" name="Option Button 32" hidden="1">
              <a:extLst>
                <a:ext uri="{63B3BB69-23CF-44E3-9099-C40C66FF867C}">
                  <a14:compatExt spid="_x0000_s85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5061" name="Option Button 33" hidden="1">
              <a:extLst>
                <a:ext uri="{63B3BB69-23CF-44E3-9099-C40C66FF867C}">
                  <a14:compatExt spid="_x0000_s85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5062" name="Option Button 34" hidden="1">
              <a:extLst>
                <a:ext uri="{63B3BB69-23CF-44E3-9099-C40C66FF867C}">
                  <a14:compatExt spid="_x0000_s85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5063" name="Option Button 35" hidden="1">
              <a:extLst>
                <a:ext uri="{63B3BB69-23CF-44E3-9099-C40C66FF867C}">
                  <a14:compatExt spid="_x0000_s85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5064" name="Option Button 36" hidden="1">
              <a:extLst>
                <a:ext uri="{63B3BB69-23CF-44E3-9099-C40C66FF867C}">
                  <a14:compatExt spid="_x0000_s85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5065" name="Option Button 37" hidden="1">
              <a:extLst>
                <a:ext uri="{63B3BB69-23CF-44E3-9099-C40C66FF867C}">
                  <a14:compatExt spid="_x0000_s85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5066" name="Option Button 38" hidden="1">
              <a:extLst>
                <a:ext uri="{63B3BB69-23CF-44E3-9099-C40C66FF867C}">
                  <a14:compatExt spid="_x0000_s85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5067" name="Option Button 39" hidden="1">
              <a:extLst>
                <a:ext uri="{63B3BB69-23CF-44E3-9099-C40C66FF867C}">
                  <a14:compatExt spid="_x0000_s85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5068" name="Option Button 40" hidden="1">
              <a:extLst>
                <a:ext uri="{63B3BB69-23CF-44E3-9099-C40C66FF867C}">
                  <a14:compatExt spid="_x0000_s85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5069" name="Option Button 41" hidden="1">
              <a:extLst>
                <a:ext uri="{63B3BB69-23CF-44E3-9099-C40C66FF867C}">
                  <a14:compatExt spid="_x0000_s85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5070" name="Option Button 42" hidden="1">
              <a:extLst>
                <a:ext uri="{63B3BB69-23CF-44E3-9099-C40C66FF867C}">
                  <a14:compatExt spid="_x0000_s85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5071" name="Option Button 43" hidden="1">
              <a:extLst>
                <a:ext uri="{63B3BB69-23CF-44E3-9099-C40C66FF867C}">
                  <a14:compatExt spid="_x0000_s85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5072" name="Option Button 44" hidden="1">
              <a:extLst>
                <a:ext uri="{63B3BB69-23CF-44E3-9099-C40C66FF867C}">
                  <a14:compatExt spid="_x0000_s85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5073" name="Option Button 45" hidden="1">
              <a:extLst>
                <a:ext uri="{63B3BB69-23CF-44E3-9099-C40C66FF867C}">
                  <a14:compatExt spid="_x0000_s85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85074" name="Option Button 46" hidden="1">
              <a:extLst>
                <a:ext uri="{63B3BB69-23CF-44E3-9099-C40C66FF867C}">
                  <a14:compatExt spid="_x0000_s85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75" name="Group Box 47" hidden="1">
              <a:extLst>
                <a:ext uri="{63B3BB69-23CF-44E3-9099-C40C66FF867C}">
                  <a14:compatExt spid="_x0000_s850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5076" name="Option Button 48" hidden="1">
              <a:extLst>
                <a:ext uri="{63B3BB69-23CF-44E3-9099-C40C66FF867C}">
                  <a14:compatExt spid="_x0000_s85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5077" name="Option Button 49" hidden="1">
              <a:extLst>
                <a:ext uri="{63B3BB69-23CF-44E3-9099-C40C66FF867C}">
                  <a14:compatExt spid="_x0000_s85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xmlns:a14="http://schemas.microsoft.com/office/drawing/2010/main"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xmlns:a14="http://schemas.microsoft.com/office/drawing/2010/main"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0"/>
          <a:chExt cx="301792" cy="780048"/>
        </a:xfrm>
      </xdr:grpSpPr>
      <xdr:sp macro="" textlink="">
        <xdr:nvSpPr>
          <xdr:cNvPr id="86019" name="Option Button 3" hidden="1">
            <a:extLst>
              <a:ext uri="{63B3BB69-23CF-44E3-9099-C40C66FF867C}">
                <a14:compatExt xmlns:a14="http://schemas.microsoft.com/office/drawing/2010/main" spid="_x0000_s86019"/>
              </a:ext>
              <a:ext uri="{FF2B5EF4-FFF2-40B4-BE49-F238E27FC236}">
                <a16:creationId xmlns:a16="http://schemas.microsoft.com/office/drawing/2014/main" id="{00000000-0008-0000-0400-000003500100}"/>
              </a:ext>
            </a:extLst>
          </xdr:cNvPr>
          <xdr:cNvSpPr/>
        </xdr:nvSpPr>
        <xdr:spPr bwMode="auto">
          <a:xfrm>
            <a:off x="4479758" y="449630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xmlns:a14="http://schemas.microsoft.com/office/drawing/2010/main"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xmlns:a14="http://schemas.microsoft.com/office/drawing/2010/main"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2"/>
          <a:chExt cx="308371" cy="762884"/>
        </a:xfrm>
      </xdr:grpSpPr>
      <xdr:sp macro="" textlink="">
        <xdr:nvSpPr>
          <xdr:cNvPr id="86022" name="Option Button 6" hidden="1">
            <a:extLst>
              <a:ext uri="{63B3BB69-23CF-44E3-9099-C40C66FF867C}">
                <a14:compatExt xmlns:a14="http://schemas.microsoft.com/office/drawing/2010/main" spid="_x0000_s86022"/>
              </a:ext>
              <a:ext uri="{FF2B5EF4-FFF2-40B4-BE49-F238E27FC236}">
                <a16:creationId xmlns:a16="http://schemas.microsoft.com/office/drawing/2014/main" id="{00000000-0008-0000-0400-000006500100}"/>
              </a:ext>
            </a:extLst>
          </xdr:cNvPr>
          <xdr:cNvSpPr/>
        </xdr:nvSpPr>
        <xdr:spPr bwMode="auto">
          <a:xfrm>
            <a:off x="4549825" y="5456612"/>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xmlns:a14="http://schemas.microsoft.com/office/drawing/2010/main"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xmlns:a14="http://schemas.microsoft.com/office/drawing/2010/main" spid="_x0000_s86024"/>
              </a:ext>
              <a:ext uri="{FF2B5EF4-FFF2-40B4-BE49-F238E27FC236}">
                <a16:creationId xmlns:a16="http://schemas.microsoft.com/office/drawing/2014/main" id="{00000000-0008-0000-0400-000008500100}"/>
              </a:ext>
            </a:extLst>
          </xdr:cNvPr>
          <xdr:cNvSpPr/>
        </xdr:nvSpPr>
        <xdr:spPr bwMode="auto">
          <a:xfrm>
            <a:off x="4549825" y="6000422"/>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xmlns:a14="http://schemas.microsoft.com/office/drawing/2010/main"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xmlns:a14="http://schemas.microsoft.com/office/drawing/2010/main"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55"/>
          <a:chExt cx="301792" cy="494766"/>
        </a:xfrm>
      </xdr:grpSpPr>
      <xdr:sp macro="" textlink="">
        <xdr:nvSpPr>
          <xdr:cNvPr id="86027" name="Option Button 11" hidden="1">
            <a:extLst>
              <a:ext uri="{63B3BB69-23CF-44E3-9099-C40C66FF867C}">
                <a14:compatExt xmlns:a14="http://schemas.microsoft.com/office/drawing/2010/main" spid="_x0000_s86027"/>
              </a:ext>
              <a:ext uri="{FF2B5EF4-FFF2-40B4-BE49-F238E27FC236}">
                <a16:creationId xmlns:a16="http://schemas.microsoft.com/office/drawing/2014/main" id="{00000000-0008-0000-0400-00000B500100}"/>
              </a:ext>
            </a:extLst>
          </xdr:cNvPr>
          <xdr:cNvSpPr/>
        </xdr:nvSpPr>
        <xdr:spPr bwMode="auto">
          <a:xfrm>
            <a:off x="5763126" y="8931955"/>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xmlns:a14="http://schemas.microsoft.com/office/drawing/2010/main" spid="_x0000_s86028"/>
              </a:ext>
              <a:ext uri="{FF2B5EF4-FFF2-40B4-BE49-F238E27FC236}">
                <a16:creationId xmlns:a16="http://schemas.microsoft.com/office/drawing/2014/main" id="{00000000-0008-0000-0400-00000C500100}"/>
              </a:ext>
            </a:extLst>
          </xdr:cNvPr>
          <xdr:cNvSpPr/>
        </xdr:nvSpPr>
        <xdr:spPr bwMode="auto">
          <a:xfrm>
            <a:off x="5763126" y="9207646"/>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xmlns:a14="http://schemas.microsoft.com/office/drawing/2010/main"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xmlns:a14="http://schemas.microsoft.com/office/drawing/2010/main"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xmlns:a14="http://schemas.microsoft.com/office/drawing/2010/main"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xmlns:a14="http://schemas.microsoft.com/office/drawing/2010/main"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2"/>
          <a:chExt cx="308371" cy="779264"/>
        </a:xfrm>
      </xdr:grpSpPr>
      <xdr:sp macro="" textlink="">
        <xdr:nvSpPr>
          <xdr:cNvPr id="86033" name="Option Button 17" hidden="1">
            <a:extLst>
              <a:ext uri="{63B3BB69-23CF-44E3-9099-C40C66FF867C}">
                <a14:compatExt xmlns:a14="http://schemas.microsoft.com/office/drawing/2010/main" spid="_x0000_s86033"/>
              </a:ext>
              <a:ext uri="{FF2B5EF4-FFF2-40B4-BE49-F238E27FC236}">
                <a16:creationId xmlns:a16="http://schemas.microsoft.com/office/drawing/2014/main" id="{00000000-0008-0000-0400-000011500100}"/>
              </a:ext>
            </a:extLst>
          </xdr:cNvPr>
          <xdr:cNvSpPr/>
        </xdr:nvSpPr>
        <xdr:spPr bwMode="auto">
          <a:xfrm>
            <a:off x="4549825" y="643893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xmlns:a14="http://schemas.microsoft.com/office/drawing/2010/main" spid="_x0000_s86034"/>
              </a:ext>
              <a:ext uri="{FF2B5EF4-FFF2-40B4-BE49-F238E27FC236}">
                <a16:creationId xmlns:a16="http://schemas.microsoft.com/office/drawing/2014/main" id="{00000000-0008-0000-0400-000012500100}"/>
              </a:ext>
            </a:extLst>
          </xdr:cNvPr>
          <xdr:cNvSpPr/>
        </xdr:nvSpPr>
        <xdr:spPr bwMode="auto">
          <a:xfrm>
            <a:off x="4549825" y="6714679"/>
            <a:ext cx="308371"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xmlns:a14="http://schemas.microsoft.com/office/drawing/2010/main" spid="_x0000_s86035"/>
              </a:ext>
              <a:ext uri="{FF2B5EF4-FFF2-40B4-BE49-F238E27FC236}">
                <a16:creationId xmlns:a16="http://schemas.microsoft.com/office/drawing/2014/main" id="{00000000-0008-0000-0400-000013500100}"/>
              </a:ext>
            </a:extLst>
          </xdr:cNvPr>
          <xdr:cNvSpPr/>
        </xdr:nvSpPr>
        <xdr:spPr bwMode="auto">
          <a:xfrm>
            <a:off x="4549825" y="6999121"/>
            <a:ext cx="308371"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xmlns:a14="http://schemas.microsoft.com/office/drawing/2010/main"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xmlns:a14="http://schemas.microsoft.com/office/drawing/2010/main"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xmlns:a14="http://schemas.microsoft.com/office/drawing/2010/main"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xmlns:a14="http://schemas.microsoft.com/office/drawing/2010/main"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xmlns:a14="http://schemas.microsoft.com/office/drawing/2010/main"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xmlns:a14="http://schemas.microsoft.com/office/drawing/2010/main"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xmlns:a14="http://schemas.microsoft.com/office/drawing/2010/main"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xmlns:a14="http://schemas.microsoft.com/office/drawing/2010/main"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xmlns:a14="http://schemas.microsoft.com/office/drawing/2010/main"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xmlns:a14="http://schemas.microsoft.com/office/drawing/2010/main"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9" y="8168796"/>
          <a:chExt cx="217568" cy="792428"/>
        </a:xfrm>
      </xdr:grpSpPr>
      <xdr:sp macro="" textlink="">
        <xdr:nvSpPr>
          <xdr:cNvPr id="86046" name="Option Button 30" hidden="1">
            <a:extLst>
              <a:ext uri="{63B3BB69-23CF-44E3-9099-C40C66FF867C}">
                <a14:compatExt xmlns:a14="http://schemas.microsoft.com/office/drawing/2010/main" spid="_x0000_s86046"/>
              </a:ext>
              <a:ext uri="{FF2B5EF4-FFF2-40B4-BE49-F238E27FC236}">
                <a16:creationId xmlns:a16="http://schemas.microsoft.com/office/drawing/2014/main" id="{00000000-0008-0000-0400-00001E500100}"/>
              </a:ext>
            </a:extLst>
          </xdr:cNvPr>
          <xdr:cNvSpPr/>
        </xdr:nvSpPr>
        <xdr:spPr bwMode="auto">
          <a:xfrm>
            <a:off x="5768104" y="8168796"/>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xmlns:a14="http://schemas.microsoft.com/office/drawing/2010/main" spid="_x0000_s86047"/>
              </a:ext>
              <a:ext uri="{FF2B5EF4-FFF2-40B4-BE49-F238E27FC236}">
                <a16:creationId xmlns:a16="http://schemas.microsoft.com/office/drawing/2014/main" id="{00000000-0008-0000-0400-00001F500100}"/>
              </a:ext>
            </a:extLst>
          </xdr:cNvPr>
          <xdr:cNvSpPr/>
        </xdr:nvSpPr>
        <xdr:spPr bwMode="auto">
          <a:xfrm>
            <a:off x="5767609" y="8723098"/>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xmlns:a14="http://schemas.microsoft.com/office/drawing/2010/main"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xmlns:a14="http://schemas.microsoft.com/office/drawing/2010/main"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xmlns:a14="http://schemas.microsoft.com/office/drawing/2010/main"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xmlns:a14="http://schemas.microsoft.com/office/drawing/2010/main"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xmlns:a14="http://schemas.microsoft.com/office/drawing/2010/main"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xmlns:a14="http://schemas.microsoft.com/office/drawing/2010/main"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xmlns:a14="http://schemas.microsoft.com/office/drawing/2010/main"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xmlns:a14="http://schemas.microsoft.com/office/drawing/2010/main"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xmlns:a14="http://schemas.microsoft.com/office/drawing/2010/main"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xmlns:a14="http://schemas.microsoft.com/office/drawing/2010/main"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xmlns:a14="http://schemas.microsoft.com/office/drawing/2010/main"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xmlns:a14="http://schemas.microsoft.com/office/drawing/2010/main"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xmlns:a14="http://schemas.microsoft.com/office/drawing/2010/main"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53" y="8166062"/>
          <a:chExt cx="208607" cy="749798"/>
        </a:xfrm>
      </xdr:grpSpPr>
      <xdr:sp macro="" textlink="">
        <xdr:nvSpPr>
          <xdr:cNvPr id="86061" name="Option Button 45" hidden="1">
            <a:extLst>
              <a:ext uri="{63B3BB69-23CF-44E3-9099-C40C66FF867C}">
                <a14:compatExt xmlns:a14="http://schemas.microsoft.com/office/drawing/2010/main" spid="_x0000_s86061"/>
              </a:ext>
              <a:ext uri="{FF2B5EF4-FFF2-40B4-BE49-F238E27FC236}">
                <a16:creationId xmlns:a16="http://schemas.microsoft.com/office/drawing/2014/main" id="{00000000-0008-0000-0400-00002D500100}"/>
              </a:ext>
            </a:extLst>
          </xdr:cNvPr>
          <xdr:cNvSpPr/>
        </xdr:nvSpPr>
        <xdr:spPr bwMode="auto">
          <a:xfrm>
            <a:off x="4540451" y="8166062"/>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xmlns:a14="http://schemas.microsoft.com/office/drawing/2010/main" spid="_x0000_s86062"/>
              </a:ext>
              <a:ext uri="{FF2B5EF4-FFF2-40B4-BE49-F238E27FC236}">
                <a16:creationId xmlns:a16="http://schemas.microsoft.com/office/drawing/2014/main" id="{00000000-0008-0000-0400-00002E500100}"/>
              </a:ext>
            </a:extLst>
          </xdr:cNvPr>
          <xdr:cNvSpPr/>
        </xdr:nvSpPr>
        <xdr:spPr bwMode="auto">
          <a:xfrm>
            <a:off x="4538953" y="8640741"/>
            <a:ext cx="186515" cy="275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xmlns:a14="http://schemas.microsoft.com/office/drawing/2010/main"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1"/>
          <a:chExt cx="301595" cy="707491"/>
        </a:xfrm>
      </xdr:grpSpPr>
      <xdr:sp macro="" textlink="">
        <xdr:nvSpPr>
          <xdr:cNvPr id="86064" name="Option Button 48" hidden="1">
            <a:extLst>
              <a:ext uri="{63B3BB69-23CF-44E3-9099-C40C66FF867C}">
                <a14:compatExt xmlns:a14="http://schemas.microsoft.com/office/drawing/2010/main" spid="_x0000_s86064"/>
              </a:ext>
              <a:ext uri="{FF2B5EF4-FFF2-40B4-BE49-F238E27FC236}">
                <a16:creationId xmlns:a16="http://schemas.microsoft.com/office/drawing/2014/main" id="{00000000-0008-0000-0400-000030500100}"/>
              </a:ext>
            </a:extLst>
          </xdr:cNvPr>
          <xdr:cNvSpPr/>
        </xdr:nvSpPr>
        <xdr:spPr bwMode="auto">
          <a:xfrm>
            <a:off x="5809589" y="7290591"/>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xmlns:a14="http://schemas.microsoft.com/office/drawing/2010/main" spid="_x0000_s86065"/>
              </a:ext>
              <a:ext uri="{FF2B5EF4-FFF2-40B4-BE49-F238E27FC236}">
                <a16:creationId xmlns:a16="http://schemas.microsoft.com/office/drawing/2014/main" id="{00000000-0008-0000-0400-000031500100}"/>
              </a:ext>
            </a:extLst>
          </xdr:cNvPr>
          <xdr:cNvSpPr/>
        </xdr:nvSpPr>
        <xdr:spPr bwMode="auto">
          <a:xfrm>
            <a:off x="5809590" y="7752507"/>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86016" name="Option Button 1" hidden="1">
              <a:extLst>
                <a:ext uri="{63B3BB69-23CF-44E3-9099-C40C66FF867C}">
                  <a14:compatExt spid="_x0000_s86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86066" name="Option Button 2" hidden="1">
              <a:extLst>
                <a:ext uri="{63B3BB69-23CF-44E3-9099-C40C66FF867C}">
                  <a14:compatExt spid="_x0000_s86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24</xdr:row>
          <xdr:rowOff>0</xdr:rowOff>
        </xdr:to>
        <xdr:sp macro="" textlink="">
          <xdr:nvSpPr>
            <xdr:cNvPr id="86067" name="Option Button 3" hidden="1">
              <a:extLst>
                <a:ext uri="{63B3BB69-23CF-44E3-9099-C40C66FF867C}">
                  <a14:compatExt spid="_x0000_s86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86068" name="Option Button 4" hidden="1">
              <a:extLst>
                <a:ext uri="{63B3BB69-23CF-44E3-9099-C40C66FF867C}">
                  <a14:compatExt spid="_x0000_s86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86069" name="Option Button 5" hidden="1">
              <a:extLst>
                <a:ext uri="{63B3BB69-23CF-44E3-9099-C40C66FF867C}">
                  <a14:compatExt spid="_x0000_s86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28</xdr:row>
          <xdr:rowOff>0</xdr:rowOff>
        </xdr:to>
        <xdr:sp macro="" textlink="">
          <xdr:nvSpPr>
            <xdr:cNvPr id="86070" name="Option Button 6" hidden="1">
              <a:extLst>
                <a:ext uri="{63B3BB69-23CF-44E3-9099-C40C66FF867C}">
                  <a14:compatExt spid="_x0000_s86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86071" name="Option Button 7" hidden="1">
              <a:extLst>
                <a:ext uri="{63B3BB69-23CF-44E3-9099-C40C66FF867C}">
                  <a14:compatExt spid="_x0000_s86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86072" name="Option Button 8" hidden="1">
              <a:extLst>
                <a:ext uri="{63B3BB69-23CF-44E3-9099-C40C66FF867C}">
                  <a14:compatExt spid="_x0000_s86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73" name="Option Button 9" hidden="1">
              <a:extLst>
                <a:ext uri="{63B3BB69-23CF-44E3-9099-C40C66FF867C}">
                  <a14:compatExt spid="_x0000_s86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74" name="Option Button 10" hidden="1">
              <a:extLst>
                <a:ext uri="{63B3BB69-23CF-44E3-9099-C40C66FF867C}">
                  <a14:compatExt spid="_x0000_s86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86075" name="Option Button 11" hidden="1">
              <a:extLst>
                <a:ext uri="{63B3BB69-23CF-44E3-9099-C40C66FF867C}">
                  <a14:compatExt spid="_x0000_s86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86076" name="Option Button 12" hidden="1">
              <a:extLst>
                <a:ext uri="{63B3BB69-23CF-44E3-9099-C40C66FF867C}">
                  <a14:compatExt spid="_x0000_s86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77" name="Group Box 13" hidden="1">
              <a:extLst>
                <a:ext uri="{63B3BB69-23CF-44E3-9099-C40C66FF867C}">
                  <a14:compatExt spid="_x0000_s860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78" name="Group Box 14" hidden="1">
              <a:extLst>
                <a:ext uri="{63B3BB69-23CF-44E3-9099-C40C66FF867C}">
                  <a14:compatExt spid="_x0000_s86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79" name="Group Box 15" hidden="1">
              <a:extLst>
                <a:ext uri="{63B3BB69-23CF-44E3-9099-C40C66FF867C}">
                  <a14:compatExt spid="_x0000_s86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52" name="Group Box 16" hidden="1">
              <a:extLst>
                <a:ext uri="{63B3BB69-23CF-44E3-9099-C40C66FF867C}">
                  <a14:compatExt spid="_x0000_s860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53" name="Option Button 17" hidden="1">
              <a:extLst>
                <a:ext uri="{63B3BB69-23CF-44E3-9099-C40C66FF867C}">
                  <a14:compatExt spid="_x0000_s86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54" name="Option Button 18" hidden="1">
              <a:extLst>
                <a:ext uri="{63B3BB69-23CF-44E3-9099-C40C66FF867C}">
                  <a14:compatExt spid="_x0000_s86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55" name="Option Button 19" hidden="1">
              <a:extLst>
                <a:ext uri="{63B3BB69-23CF-44E3-9099-C40C66FF867C}">
                  <a14:compatExt spid="_x0000_s8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6" name="Group Box 20" hidden="1">
              <a:extLst>
                <a:ext uri="{63B3BB69-23CF-44E3-9099-C40C66FF867C}">
                  <a14:compatExt spid="_x0000_s860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57" name="Group Box 21" hidden="1">
              <a:extLst>
                <a:ext uri="{63B3BB69-23CF-44E3-9099-C40C66FF867C}">
                  <a14:compatExt spid="_x0000_s860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8" name="Group Box 22" hidden="1">
              <a:extLst>
                <a:ext uri="{63B3BB69-23CF-44E3-9099-C40C66FF867C}">
                  <a14:compatExt spid="_x0000_s860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59" name="Group Box 23" hidden="1">
              <a:extLst>
                <a:ext uri="{63B3BB69-23CF-44E3-9099-C40C66FF867C}">
                  <a14:compatExt spid="_x0000_s860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60" name="Group Box 24" hidden="1">
              <a:extLst>
                <a:ext uri="{63B3BB69-23CF-44E3-9099-C40C66FF867C}">
                  <a14:compatExt spid="_x0000_s86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1" name="Group Box 25" hidden="1">
              <a:extLst>
                <a:ext uri="{63B3BB69-23CF-44E3-9099-C40C66FF867C}">
                  <a14:compatExt spid="_x0000_s860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62" name="Group Box 26" hidden="1">
              <a:extLst>
                <a:ext uri="{63B3BB69-23CF-44E3-9099-C40C66FF867C}">
                  <a14:compatExt spid="_x0000_s860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63" name="Group Box 27" hidden="1">
              <a:extLst>
                <a:ext uri="{63B3BB69-23CF-44E3-9099-C40C66FF867C}">
                  <a14:compatExt spid="_x0000_s860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80" name="Group Box 28" hidden="1">
              <a:extLst>
                <a:ext uri="{63B3BB69-23CF-44E3-9099-C40C66FF867C}">
                  <a14:compatExt spid="_x0000_s860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81" name="Group Box 29" hidden="1">
              <a:extLst>
                <a:ext uri="{63B3BB69-23CF-44E3-9099-C40C66FF867C}">
                  <a14:compatExt spid="_x0000_s860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40</xdr:row>
          <xdr:rowOff>0</xdr:rowOff>
        </xdr:to>
        <xdr:sp macro="" textlink="">
          <xdr:nvSpPr>
            <xdr:cNvPr id="86082" name="Option Button 30" hidden="1">
              <a:extLst>
                <a:ext uri="{63B3BB69-23CF-44E3-9099-C40C66FF867C}">
                  <a14:compatExt spid="_x0000_s8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6083" name="Option Button 31" hidden="1">
              <a:extLst>
                <a:ext uri="{63B3BB69-23CF-44E3-9099-C40C66FF867C}">
                  <a14:compatExt spid="_x0000_s8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6084" name="Option Button 32" hidden="1">
              <a:extLst>
                <a:ext uri="{63B3BB69-23CF-44E3-9099-C40C66FF867C}">
                  <a14:compatExt spid="_x0000_s8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6085" name="Option Button 33" hidden="1">
              <a:extLst>
                <a:ext uri="{63B3BB69-23CF-44E3-9099-C40C66FF867C}">
                  <a14:compatExt spid="_x0000_s8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6086" name="Option Button 34" hidden="1">
              <a:extLst>
                <a:ext uri="{63B3BB69-23CF-44E3-9099-C40C66FF867C}">
                  <a14:compatExt spid="_x0000_s8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6087" name="Option Button 35" hidden="1">
              <a:extLst>
                <a:ext uri="{63B3BB69-23CF-44E3-9099-C40C66FF867C}">
                  <a14:compatExt spid="_x0000_s8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6088" name="Option Button 36" hidden="1">
              <a:extLst>
                <a:ext uri="{63B3BB69-23CF-44E3-9099-C40C66FF867C}">
                  <a14:compatExt spid="_x0000_s8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6089" name="Option Button 37" hidden="1">
              <a:extLst>
                <a:ext uri="{63B3BB69-23CF-44E3-9099-C40C66FF867C}">
                  <a14:compatExt spid="_x0000_s86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6090" name="Option Button 38" hidden="1">
              <a:extLst>
                <a:ext uri="{63B3BB69-23CF-44E3-9099-C40C66FF867C}">
                  <a14:compatExt spid="_x0000_s8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6091" name="Option Button 39" hidden="1">
              <a:extLst>
                <a:ext uri="{63B3BB69-23CF-44E3-9099-C40C66FF867C}">
                  <a14:compatExt spid="_x0000_s8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6092" name="Option Button 40" hidden="1">
              <a:extLst>
                <a:ext uri="{63B3BB69-23CF-44E3-9099-C40C66FF867C}">
                  <a14:compatExt spid="_x0000_s8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6093" name="Option Button 41" hidden="1">
              <a:extLst>
                <a:ext uri="{63B3BB69-23CF-44E3-9099-C40C66FF867C}">
                  <a14:compatExt spid="_x0000_s8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6094" name="Option Button 42" hidden="1">
              <a:extLst>
                <a:ext uri="{63B3BB69-23CF-44E3-9099-C40C66FF867C}">
                  <a14:compatExt spid="_x0000_s8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6095" name="Option Button 43" hidden="1">
              <a:extLst>
                <a:ext uri="{63B3BB69-23CF-44E3-9099-C40C66FF867C}">
                  <a14:compatExt spid="_x0000_s8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6096" name="Option Button 44" hidden="1">
              <a:extLst>
                <a:ext uri="{63B3BB69-23CF-44E3-9099-C40C66FF867C}">
                  <a14:compatExt spid="_x0000_s8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6097" name="Option Button 45" hidden="1">
              <a:extLst>
                <a:ext uri="{63B3BB69-23CF-44E3-9099-C40C66FF867C}">
                  <a14:compatExt spid="_x0000_s8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29</xdr:col>
          <xdr:colOff>0</xdr:colOff>
          <xdr:row>42</xdr:row>
          <xdr:rowOff>28575</xdr:rowOff>
        </xdr:to>
        <xdr:sp macro="" textlink="">
          <xdr:nvSpPr>
            <xdr:cNvPr id="86098" name="Option Button 46" hidden="1">
              <a:extLst>
                <a:ext uri="{63B3BB69-23CF-44E3-9099-C40C66FF867C}">
                  <a14:compatExt spid="_x0000_s8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99" name="Group Box 47" hidden="1">
              <a:extLst>
                <a:ext uri="{63B3BB69-23CF-44E3-9099-C40C66FF867C}">
                  <a14:compatExt spid="_x0000_s860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6100" name="Option Button 48" hidden="1">
              <a:extLst>
                <a:ext uri="{63B3BB69-23CF-44E3-9099-C40C66FF867C}">
                  <a14:compatExt spid="_x0000_s8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6101" name="Option Button 49" hidden="1">
              <a:extLst>
                <a:ext uri="{63B3BB69-23CF-44E3-9099-C40C66FF867C}">
                  <a14:compatExt spid="_x0000_s8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xmlns:a14="http://schemas.microsoft.com/office/drawing/2010/main"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xmlns:a14="http://schemas.microsoft.com/office/drawing/2010/main"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0"/>
          <a:chExt cx="301792" cy="780048"/>
        </a:xfrm>
      </xdr:grpSpPr>
      <xdr:sp macro="" textlink="">
        <xdr:nvSpPr>
          <xdr:cNvPr id="87043" name="Option Button 3" hidden="1">
            <a:extLst>
              <a:ext uri="{63B3BB69-23CF-44E3-9099-C40C66FF867C}">
                <a14:compatExt xmlns:a14="http://schemas.microsoft.com/office/drawing/2010/main" spid="_x0000_s87043"/>
              </a:ext>
              <a:ext uri="{FF2B5EF4-FFF2-40B4-BE49-F238E27FC236}">
                <a16:creationId xmlns:a16="http://schemas.microsoft.com/office/drawing/2014/main" id="{00000000-0008-0000-0500-000003540100}"/>
              </a:ext>
            </a:extLst>
          </xdr:cNvPr>
          <xdr:cNvSpPr/>
        </xdr:nvSpPr>
        <xdr:spPr bwMode="auto">
          <a:xfrm>
            <a:off x="4479758" y="449630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xmlns:a14="http://schemas.microsoft.com/office/drawing/2010/main"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xmlns:a14="http://schemas.microsoft.com/office/drawing/2010/main"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2"/>
          <a:chExt cx="308371" cy="762884"/>
        </a:xfrm>
      </xdr:grpSpPr>
      <xdr:sp macro="" textlink="">
        <xdr:nvSpPr>
          <xdr:cNvPr id="87046" name="Option Button 6" hidden="1">
            <a:extLst>
              <a:ext uri="{63B3BB69-23CF-44E3-9099-C40C66FF867C}">
                <a14:compatExt xmlns:a14="http://schemas.microsoft.com/office/drawing/2010/main" spid="_x0000_s87046"/>
              </a:ext>
              <a:ext uri="{FF2B5EF4-FFF2-40B4-BE49-F238E27FC236}">
                <a16:creationId xmlns:a16="http://schemas.microsoft.com/office/drawing/2014/main" id="{00000000-0008-0000-0500-000006540100}"/>
              </a:ext>
            </a:extLst>
          </xdr:cNvPr>
          <xdr:cNvSpPr/>
        </xdr:nvSpPr>
        <xdr:spPr bwMode="auto">
          <a:xfrm>
            <a:off x="4549825" y="5456612"/>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xmlns:a14="http://schemas.microsoft.com/office/drawing/2010/main"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xmlns:a14="http://schemas.microsoft.com/office/drawing/2010/main" spid="_x0000_s87048"/>
              </a:ext>
              <a:ext uri="{FF2B5EF4-FFF2-40B4-BE49-F238E27FC236}">
                <a16:creationId xmlns:a16="http://schemas.microsoft.com/office/drawing/2014/main" id="{00000000-0008-0000-0500-000008540100}"/>
              </a:ext>
            </a:extLst>
          </xdr:cNvPr>
          <xdr:cNvSpPr/>
        </xdr:nvSpPr>
        <xdr:spPr bwMode="auto">
          <a:xfrm>
            <a:off x="4549825" y="6000422"/>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xmlns:a14="http://schemas.microsoft.com/office/drawing/2010/main"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xmlns:a14="http://schemas.microsoft.com/office/drawing/2010/main"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55"/>
          <a:chExt cx="301792" cy="494766"/>
        </a:xfrm>
      </xdr:grpSpPr>
      <xdr:sp macro="" textlink="">
        <xdr:nvSpPr>
          <xdr:cNvPr id="87051" name="Option Button 11" hidden="1">
            <a:extLst>
              <a:ext uri="{63B3BB69-23CF-44E3-9099-C40C66FF867C}">
                <a14:compatExt xmlns:a14="http://schemas.microsoft.com/office/drawing/2010/main" spid="_x0000_s87051"/>
              </a:ext>
              <a:ext uri="{FF2B5EF4-FFF2-40B4-BE49-F238E27FC236}">
                <a16:creationId xmlns:a16="http://schemas.microsoft.com/office/drawing/2014/main" id="{00000000-0008-0000-0500-00000B540100}"/>
              </a:ext>
            </a:extLst>
          </xdr:cNvPr>
          <xdr:cNvSpPr/>
        </xdr:nvSpPr>
        <xdr:spPr bwMode="auto">
          <a:xfrm>
            <a:off x="5763126" y="8931955"/>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xmlns:a14="http://schemas.microsoft.com/office/drawing/2010/main" spid="_x0000_s87052"/>
              </a:ext>
              <a:ext uri="{FF2B5EF4-FFF2-40B4-BE49-F238E27FC236}">
                <a16:creationId xmlns:a16="http://schemas.microsoft.com/office/drawing/2014/main" id="{00000000-0008-0000-0500-00000C540100}"/>
              </a:ext>
            </a:extLst>
          </xdr:cNvPr>
          <xdr:cNvSpPr/>
        </xdr:nvSpPr>
        <xdr:spPr bwMode="auto">
          <a:xfrm>
            <a:off x="5763126" y="9207646"/>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xmlns:a14="http://schemas.microsoft.com/office/drawing/2010/main"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xmlns:a14="http://schemas.microsoft.com/office/drawing/2010/main"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xmlns:a14="http://schemas.microsoft.com/office/drawing/2010/main"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xmlns:a14="http://schemas.microsoft.com/office/drawing/2010/main"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2"/>
          <a:chExt cx="308371" cy="779264"/>
        </a:xfrm>
      </xdr:grpSpPr>
      <xdr:sp macro="" textlink="">
        <xdr:nvSpPr>
          <xdr:cNvPr id="87057" name="Option Button 17" hidden="1">
            <a:extLst>
              <a:ext uri="{63B3BB69-23CF-44E3-9099-C40C66FF867C}">
                <a14:compatExt xmlns:a14="http://schemas.microsoft.com/office/drawing/2010/main" spid="_x0000_s87057"/>
              </a:ext>
              <a:ext uri="{FF2B5EF4-FFF2-40B4-BE49-F238E27FC236}">
                <a16:creationId xmlns:a16="http://schemas.microsoft.com/office/drawing/2014/main" id="{00000000-0008-0000-0500-000011540100}"/>
              </a:ext>
            </a:extLst>
          </xdr:cNvPr>
          <xdr:cNvSpPr/>
        </xdr:nvSpPr>
        <xdr:spPr bwMode="auto">
          <a:xfrm>
            <a:off x="4549825" y="643893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xmlns:a14="http://schemas.microsoft.com/office/drawing/2010/main" spid="_x0000_s87058"/>
              </a:ext>
              <a:ext uri="{FF2B5EF4-FFF2-40B4-BE49-F238E27FC236}">
                <a16:creationId xmlns:a16="http://schemas.microsoft.com/office/drawing/2014/main" id="{00000000-0008-0000-0500-000012540100}"/>
              </a:ext>
            </a:extLst>
          </xdr:cNvPr>
          <xdr:cNvSpPr/>
        </xdr:nvSpPr>
        <xdr:spPr bwMode="auto">
          <a:xfrm>
            <a:off x="4549825" y="6714679"/>
            <a:ext cx="308371"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xmlns:a14="http://schemas.microsoft.com/office/drawing/2010/main" spid="_x0000_s87059"/>
              </a:ext>
              <a:ext uri="{FF2B5EF4-FFF2-40B4-BE49-F238E27FC236}">
                <a16:creationId xmlns:a16="http://schemas.microsoft.com/office/drawing/2014/main" id="{00000000-0008-0000-0500-000013540100}"/>
              </a:ext>
            </a:extLst>
          </xdr:cNvPr>
          <xdr:cNvSpPr/>
        </xdr:nvSpPr>
        <xdr:spPr bwMode="auto">
          <a:xfrm>
            <a:off x="4549825" y="6999121"/>
            <a:ext cx="308371"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xmlns:a14="http://schemas.microsoft.com/office/drawing/2010/main"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xmlns:a14="http://schemas.microsoft.com/office/drawing/2010/main"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xmlns:a14="http://schemas.microsoft.com/office/drawing/2010/main"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xmlns:a14="http://schemas.microsoft.com/office/drawing/2010/main"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xmlns:a14="http://schemas.microsoft.com/office/drawing/2010/main"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xmlns:a14="http://schemas.microsoft.com/office/drawing/2010/main"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xmlns:a14="http://schemas.microsoft.com/office/drawing/2010/main"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xmlns:a14="http://schemas.microsoft.com/office/drawing/2010/main"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xmlns:a14="http://schemas.microsoft.com/office/drawing/2010/main"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xmlns:a14="http://schemas.microsoft.com/office/drawing/2010/main"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9" y="8168796"/>
          <a:chExt cx="217568" cy="792428"/>
        </a:xfrm>
      </xdr:grpSpPr>
      <xdr:sp macro="" textlink="">
        <xdr:nvSpPr>
          <xdr:cNvPr id="87070" name="Option Button 30" hidden="1">
            <a:extLst>
              <a:ext uri="{63B3BB69-23CF-44E3-9099-C40C66FF867C}">
                <a14:compatExt xmlns:a14="http://schemas.microsoft.com/office/drawing/2010/main" spid="_x0000_s87070"/>
              </a:ext>
              <a:ext uri="{FF2B5EF4-FFF2-40B4-BE49-F238E27FC236}">
                <a16:creationId xmlns:a16="http://schemas.microsoft.com/office/drawing/2014/main" id="{00000000-0008-0000-0500-00001E540100}"/>
              </a:ext>
            </a:extLst>
          </xdr:cNvPr>
          <xdr:cNvSpPr/>
        </xdr:nvSpPr>
        <xdr:spPr bwMode="auto">
          <a:xfrm>
            <a:off x="5768104" y="8168796"/>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xmlns:a14="http://schemas.microsoft.com/office/drawing/2010/main" spid="_x0000_s87071"/>
              </a:ext>
              <a:ext uri="{FF2B5EF4-FFF2-40B4-BE49-F238E27FC236}">
                <a16:creationId xmlns:a16="http://schemas.microsoft.com/office/drawing/2014/main" id="{00000000-0008-0000-0500-00001F540100}"/>
              </a:ext>
            </a:extLst>
          </xdr:cNvPr>
          <xdr:cNvSpPr/>
        </xdr:nvSpPr>
        <xdr:spPr bwMode="auto">
          <a:xfrm>
            <a:off x="5767609" y="8723098"/>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xmlns:a14="http://schemas.microsoft.com/office/drawing/2010/main"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xmlns:a14="http://schemas.microsoft.com/office/drawing/2010/main"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xmlns:a14="http://schemas.microsoft.com/office/drawing/2010/main"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xmlns:a14="http://schemas.microsoft.com/office/drawing/2010/main"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xmlns:a14="http://schemas.microsoft.com/office/drawing/2010/main"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xmlns:a14="http://schemas.microsoft.com/office/drawing/2010/main"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xmlns:a14="http://schemas.microsoft.com/office/drawing/2010/main"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xmlns:a14="http://schemas.microsoft.com/office/drawing/2010/main"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xmlns:a14="http://schemas.microsoft.com/office/drawing/2010/main"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xmlns:a14="http://schemas.microsoft.com/office/drawing/2010/main"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xmlns:a14="http://schemas.microsoft.com/office/drawing/2010/main"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xmlns:a14="http://schemas.microsoft.com/office/drawing/2010/main"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xmlns:a14="http://schemas.microsoft.com/office/drawing/2010/main"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53" y="8166062"/>
          <a:chExt cx="208607" cy="749798"/>
        </a:xfrm>
      </xdr:grpSpPr>
      <xdr:sp macro="" textlink="">
        <xdr:nvSpPr>
          <xdr:cNvPr id="87085" name="Option Button 45" hidden="1">
            <a:extLst>
              <a:ext uri="{63B3BB69-23CF-44E3-9099-C40C66FF867C}">
                <a14:compatExt xmlns:a14="http://schemas.microsoft.com/office/drawing/2010/main" spid="_x0000_s87085"/>
              </a:ext>
              <a:ext uri="{FF2B5EF4-FFF2-40B4-BE49-F238E27FC236}">
                <a16:creationId xmlns:a16="http://schemas.microsoft.com/office/drawing/2014/main" id="{00000000-0008-0000-0500-00002D540100}"/>
              </a:ext>
            </a:extLst>
          </xdr:cNvPr>
          <xdr:cNvSpPr/>
        </xdr:nvSpPr>
        <xdr:spPr bwMode="auto">
          <a:xfrm>
            <a:off x="4540451" y="8166062"/>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xmlns:a14="http://schemas.microsoft.com/office/drawing/2010/main" spid="_x0000_s87086"/>
              </a:ext>
              <a:ext uri="{FF2B5EF4-FFF2-40B4-BE49-F238E27FC236}">
                <a16:creationId xmlns:a16="http://schemas.microsoft.com/office/drawing/2014/main" id="{00000000-0008-0000-0500-00002E540100}"/>
              </a:ext>
            </a:extLst>
          </xdr:cNvPr>
          <xdr:cNvSpPr/>
        </xdr:nvSpPr>
        <xdr:spPr bwMode="auto">
          <a:xfrm>
            <a:off x="4538953" y="8640741"/>
            <a:ext cx="186515" cy="275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xmlns:a14="http://schemas.microsoft.com/office/drawing/2010/main"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1"/>
          <a:chExt cx="301595" cy="707491"/>
        </a:xfrm>
      </xdr:grpSpPr>
      <xdr:sp macro="" textlink="">
        <xdr:nvSpPr>
          <xdr:cNvPr id="87088" name="Option Button 48" hidden="1">
            <a:extLst>
              <a:ext uri="{63B3BB69-23CF-44E3-9099-C40C66FF867C}">
                <a14:compatExt xmlns:a14="http://schemas.microsoft.com/office/drawing/2010/main" spid="_x0000_s87088"/>
              </a:ext>
              <a:ext uri="{FF2B5EF4-FFF2-40B4-BE49-F238E27FC236}">
                <a16:creationId xmlns:a16="http://schemas.microsoft.com/office/drawing/2014/main" id="{00000000-0008-0000-0500-000030540100}"/>
              </a:ext>
            </a:extLst>
          </xdr:cNvPr>
          <xdr:cNvSpPr/>
        </xdr:nvSpPr>
        <xdr:spPr bwMode="auto">
          <a:xfrm>
            <a:off x="5809589" y="7290591"/>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xmlns:a14="http://schemas.microsoft.com/office/drawing/2010/main" spid="_x0000_s87089"/>
              </a:ext>
              <a:ext uri="{FF2B5EF4-FFF2-40B4-BE49-F238E27FC236}">
                <a16:creationId xmlns:a16="http://schemas.microsoft.com/office/drawing/2014/main" id="{00000000-0008-0000-0500-000031540100}"/>
              </a:ext>
            </a:extLst>
          </xdr:cNvPr>
          <xdr:cNvSpPr/>
        </xdr:nvSpPr>
        <xdr:spPr bwMode="auto">
          <a:xfrm>
            <a:off x="5809590" y="7752507"/>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8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8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8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87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87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87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87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7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7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7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7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7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40" name="Group Box 13" hidden="1">
              <a:extLst>
                <a:ext uri="{63B3BB69-23CF-44E3-9099-C40C66FF867C}">
                  <a14:compatExt spid="_x0000_s870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90" name="Group Box 14" hidden="1">
              <a:extLst>
                <a:ext uri="{63B3BB69-23CF-44E3-9099-C40C66FF867C}">
                  <a14:compatExt spid="_x0000_s870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91" name="Group Box 15" hidden="1">
              <a:extLst>
                <a:ext uri="{63B3BB69-23CF-44E3-9099-C40C66FF867C}">
                  <a14:compatExt spid="_x0000_s870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92" name="Group Box 16" hidden="1">
              <a:extLst>
                <a:ext uri="{63B3BB69-23CF-44E3-9099-C40C66FF867C}">
                  <a14:compatExt spid="_x0000_s870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7093" name="Option Button 17" hidden="1">
              <a:extLst>
                <a:ext uri="{63B3BB69-23CF-44E3-9099-C40C66FF867C}">
                  <a14:compatExt spid="_x0000_s87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7094" name="Option Button 18" hidden="1">
              <a:extLst>
                <a:ext uri="{63B3BB69-23CF-44E3-9099-C40C66FF867C}">
                  <a14:compatExt spid="_x0000_s8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7095" name="Option Button 19" hidden="1">
              <a:extLst>
                <a:ext uri="{63B3BB69-23CF-44E3-9099-C40C66FF867C}">
                  <a14:compatExt spid="_x0000_s87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96" name="Group Box 20" hidden="1">
              <a:extLst>
                <a:ext uri="{63B3BB69-23CF-44E3-9099-C40C66FF867C}">
                  <a14:compatExt spid="_x0000_s870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97" name="Group Box 21" hidden="1">
              <a:extLst>
                <a:ext uri="{63B3BB69-23CF-44E3-9099-C40C66FF867C}">
                  <a14:compatExt spid="_x0000_s870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98" name="Group Box 22" hidden="1">
              <a:extLst>
                <a:ext uri="{63B3BB69-23CF-44E3-9099-C40C66FF867C}">
                  <a14:compatExt spid="_x0000_s870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99" name="Group Box 23" hidden="1">
              <a:extLst>
                <a:ext uri="{63B3BB69-23CF-44E3-9099-C40C66FF867C}">
                  <a14:compatExt spid="_x0000_s870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100" name="Group Box 24" hidden="1">
              <a:extLst>
                <a:ext uri="{63B3BB69-23CF-44E3-9099-C40C66FF867C}">
                  <a14:compatExt spid="_x0000_s870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101" name="Group Box 25" hidden="1">
              <a:extLst>
                <a:ext uri="{63B3BB69-23CF-44E3-9099-C40C66FF867C}">
                  <a14:compatExt spid="_x0000_s870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102" name="Group Box 26" hidden="1">
              <a:extLst>
                <a:ext uri="{63B3BB69-23CF-44E3-9099-C40C66FF867C}">
                  <a14:compatExt spid="_x0000_s870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103" name="Group Box 27" hidden="1">
              <a:extLst>
                <a:ext uri="{63B3BB69-23CF-44E3-9099-C40C66FF867C}">
                  <a14:compatExt spid="_x0000_s870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104" name="Group Box 28" hidden="1">
              <a:extLst>
                <a:ext uri="{63B3BB69-23CF-44E3-9099-C40C66FF867C}">
                  <a14:compatExt spid="_x0000_s870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105" name="Group Box 29" hidden="1">
              <a:extLst>
                <a:ext uri="{63B3BB69-23CF-44E3-9099-C40C66FF867C}">
                  <a14:compatExt spid="_x0000_s87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87106" name="Option Button 30" hidden="1">
              <a:extLst>
                <a:ext uri="{63B3BB69-23CF-44E3-9099-C40C66FF867C}">
                  <a14:compatExt spid="_x0000_s87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7107" name="Option Button 31" hidden="1">
              <a:extLst>
                <a:ext uri="{63B3BB69-23CF-44E3-9099-C40C66FF867C}">
                  <a14:compatExt spid="_x0000_s87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7108" name="Option Button 32" hidden="1">
              <a:extLst>
                <a:ext uri="{63B3BB69-23CF-44E3-9099-C40C66FF867C}">
                  <a14:compatExt spid="_x0000_s87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7109" name="Option Button 33" hidden="1">
              <a:extLst>
                <a:ext uri="{63B3BB69-23CF-44E3-9099-C40C66FF867C}">
                  <a14:compatExt spid="_x0000_s87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7110" name="Option Button 34" hidden="1">
              <a:extLst>
                <a:ext uri="{63B3BB69-23CF-44E3-9099-C40C66FF867C}">
                  <a14:compatExt spid="_x0000_s87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7111" name="Option Button 35" hidden="1">
              <a:extLst>
                <a:ext uri="{63B3BB69-23CF-44E3-9099-C40C66FF867C}">
                  <a14:compatExt spid="_x0000_s87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7112" name="Option Button 36" hidden="1">
              <a:extLst>
                <a:ext uri="{63B3BB69-23CF-44E3-9099-C40C66FF867C}">
                  <a14:compatExt spid="_x0000_s87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7113" name="Option Button 37" hidden="1">
              <a:extLst>
                <a:ext uri="{63B3BB69-23CF-44E3-9099-C40C66FF867C}">
                  <a14:compatExt spid="_x0000_s87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7114" name="Option Button 38" hidden="1">
              <a:extLst>
                <a:ext uri="{63B3BB69-23CF-44E3-9099-C40C66FF867C}">
                  <a14:compatExt spid="_x0000_s87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7115" name="Option Button 39" hidden="1">
              <a:extLst>
                <a:ext uri="{63B3BB69-23CF-44E3-9099-C40C66FF867C}">
                  <a14:compatExt spid="_x0000_s87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7116" name="Option Button 40" hidden="1">
              <a:extLst>
                <a:ext uri="{63B3BB69-23CF-44E3-9099-C40C66FF867C}">
                  <a14:compatExt spid="_x0000_s87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7117" name="Option Button 41" hidden="1">
              <a:extLst>
                <a:ext uri="{63B3BB69-23CF-44E3-9099-C40C66FF867C}">
                  <a14:compatExt spid="_x0000_s87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7118" name="Option Button 42" hidden="1">
              <a:extLst>
                <a:ext uri="{63B3BB69-23CF-44E3-9099-C40C66FF867C}">
                  <a14:compatExt spid="_x0000_s87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7119" name="Option Button 43" hidden="1">
              <a:extLst>
                <a:ext uri="{63B3BB69-23CF-44E3-9099-C40C66FF867C}">
                  <a14:compatExt spid="_x0000_s87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7120" name="Option Button 44" hidden="1">
              <a:extLst>
                <a:ext uri="{63B3BB69-23CF-44E3-9099-C40C66FF867C}">
                  <a14:compatExt spid="_x0000_s87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7121" name="Option Button 45" hidden="1">
              <a:extLst>
                <a:ext uri="{63B3BB69-23CF-44E3-9099-C40C66FF867C}">
                  <a14:compatExt spid="_x0000_s87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87122" name="Option Button 46" hidden="1">
              <a:extLst>
                <a:ext uri="{63B3BB69-23CF-44E3-9099-C40C66FF867C}">
                  <a14:compatExt spid="_x0000_s87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123" name="Group Box 47" hidden="1">
              <a:extLst>
                <a:ext uri="{63B3BB69-23CF-44E3-9099-C40C66FF867C}">
                  <a14:compatExt spid="_x0000_s87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7124" name="Option Button 48" hidden="1">
              <a:extLst>
                <a:ext uri="{63B3BB69-23CF-44E3-9099-C40C66FF867C}">
                  <a14:compatExt spid="_x0000_s87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7125" name="Option Button 49" hidden="1">
              <a:extLst>
                <a:ext uri="{63B3BB69-23CF-44E3-9099-C40C66FF867C}">
                  <a14:compatExt spid="_x0000_s87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xmlns:a14="http://schemas.microsoft.com/office/drawing/2010/main"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xmlns:a14="http://schemas.microsoft.com/office/drawing/2010/main"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0"/>
          <a:chExt cx="301792" cy="780048"/>
        </a:xfrm>
      </xdr:grpSpPr>
      <xdr:sp macro="" textlink="">
        <xdr:nvSpPr>
          <xdr:cNvPr id="88067" name="Option Button 3" hidden="1">
            <a:extLst>
              <a:ext uri="{63B3BB69-23CF-44E3-9099-C40C66FF867C}">
                <a14:compatExt xmlns:a14="http://schemas.microsoft.com/office/drawing/2010/main" spid="_x0000_s88067"/>
              </a:ext>
              <a:ext uri="{FF2B5EF4-FFF2-40B4-BE49-F238E27FC236}">
                <a16:creationId xmlns:a16="http://schemas.microsoft.com/office/drawing/2014/main" id="{00000000-0008-0000-0600-000003580100}"/>
              </a:ext>
            </a:extLst>
          </xdr:cNvPr>
          <xdr:cNvSpPr/>
        </xdr:nvSpPr>
        <xdr:spPr bwMode="auto">
          <a:xfrm>
            <a:off x="4479758" y="449630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xmlns:a14="http://schemas.microsoft.com/office/drawing/2010/main"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xmlns:a14="http://schemas.microsoft.com/office/drawing/2010/main"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2"/>
          <a:chExt cx="308371" cy="762884"/>
        </a:xfrm>
      </xdr:grpSpPr>
      <xdr:sp macro="" textlink="">
        <xdr:nvSpPr>
          <xdr:cNvPr id="88070" name="Option Button 6" hidden="1">
            <a:extLst>
              <a:ext uri="{63B3BB69-23CF-44E3-9099-C40C66FF867C}">
                <a14:compatExt xmlns:a14="http://schemas.microsoft.com/office/drawing/2010/main" spid="_x0000_s88070"/>
              </a:ext>
              <a:ext uri="{FF2B5EF4-FFF2-40B4-BE49-F238E27FC236}">
                <a16:creationId xmlns:a16="http://schemas.microsoft.com/office/drawing/2014/main" id="{00000000-0008-0000-0600-000006580100}"/>
              </a:ext>
            </a:extLst>
          </xdr:cNvPr>
          <xdr:cNvSpPr/>
        </xdr:nvSpPr>
        <xdr:spPr bwMode="auto">
          <a:xfrm>
            <a:off x="4549825" y="5456612"/>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xmlns:a14="http://schemas.microsoft.com/office/drawing/2010/main"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xmlns:a14="http://schemas.microsoft.com/office/drawing/2010/main" spid="_x0000_s88072"/>
              </a:ext>
              <a:ext uri="{FF2B5EF4-FFF2-40B4-BE49-F238E27FC236}">
                <a16:creationId xmlns:a16="http://schemas.microsoft.com/office/drawing/2014/main" id="{00000000-0008-0000-0600-000008580100}"/>
              </a:ext>
            </a:extLst>
          </xdr:cNvPr>
          <xdr:cNvSpPr/>
        </xdr:nvSpPr>
        <xdr:spPr bwMode="auto">
          <a:xfrm>
            <a:off x="4549825" y="6000422"/>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xmlns:a14="http://schemas.microsoft.com/office/drawing/2010/main"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xmlns:a14="http://schemas.microsoft.com/office/drawing/2010/main"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55"/>
          <a:chExt cx="301792" cy="494766"/>
        </a:xfrm>
      </xdr:grpSpPr>
      <xdr:sp macro="" textlink="">
        <xdr:nvSpPr>
          <xdr:cNvPr id="88075" name="Option Button 11" hidden="1">
            <a:extLst>
              <a:ext uri="{63B3BB69-23CF-44E3-9099-C40C66FF867C}">
                <a14:compatExt xmlns:a14="http://schemas.microsoft.com/office/drawing/2010/main" spid="_x0000_s88075"/>
              </a:ext>
              <a:ext uri="{FF2B5EF4-FFF2-40B4-BE49-F238E27FC236}">
                <a16:creationId xmlns:a16="http://schemas.microsoft.com/office/drawing/2014/main" id="{00000000-0008-0000-0600-00000B580100}"/>
              </a:ext>
            </a:extLst>
          </xdr:cNvPr>
          <xdr:cNvSpPr/>
        </xdr:nvSpPr>
        <xdr:spPr bwMode="auto">
          <a:xfrm>
            <a:off x="5763126" y="8931955"/>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xmlns:a14="http://schemas.microsoft.com/office/drawing/2010/main" spid="_x0000_s88076"/>
              </a:ext>
              <a:ext uri="{FF2B5EF4-FFF2-40B4-BE49-F238E27FC236}">
                <a16:creationId xmlns:a16="http://schemas.microsoft.com/office/drawing/2014/main" id="{00000000-0008-0000-0600-00000C580100}"/>
              </a:ext>
            </a:extLst>
          </xdr:cNvPr>
          <xdr:cNvSpPr/>
        </xdr:nvSpPr>
        <xdr:spPr bwMode="auto">
          <a:xfrm>
            <a:off x="5763126" y="9207646"/>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xmlns:a14="http://schemas.microsoft.com/office/drawing/2010/main"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xmlns:a14="http://schemas.microsoft.com/office/drawing/2010/main"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xmlns:a14="http://schemas.microsoft.com/office/drawing/2010/main"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xmlns:a14="http://schemas.microsoft.com/office/drawing/2010/main"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2"/>
          <a:chExt cx="308371" cy="779264"/>
        </a:xfrm>
      </xdr:grpSpPr>
      <xdr:sp macro="" textlink="">
        <xdr:nvSpPr>
          <xdr:cNvPr id="88081" name="Option Button 17" hidden="1">
            <a:extLst>
              <a:ext uri="{63B3BB69-23CF-44E3-9099-C40C66FF867C}">
                <a14:compatExt xmlns:a14="http://schemas.microsoft.com/office/drawing/2010/main" spid="_x0000_s88081"/>
              </a:ext>
              <a:ext uri="{FF2B5EF4-FFF2-40B4-BE49-F238E27FC236}">
                <a16:creationId xmlns:a16="http://schemas.microsoft.com/office/drawing/2014/main" id="{00000000-0008-0000-0600-000011580100}"/>
              </a:ext>
            </a:extLst>
          </xdr:cNvPr>
          <xdr:cNvSpPr/>
        </xdr:nvSpPr>
        <xdr:spPr bwMode="auto">
          <a:xfrm>
            <a:off x="4549825" y="643893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xmlns:a14="http://schemas.microsoft.com/office/drawing/2010/main" spid="_x0000_s88082"/>
              </a:ext>
              <a:ext uri="{FF2B5EF4-FFF2-40B4-BE49-F238E27FC236}">
                <a16:creationId xmlns:a16="http://schemas.microsoft.com/office/drawing/2014/main" id="{00000000-0008-0000-0600-000012580100}"/>
              </a:ext>
            </a:extLst>
          </xdr:cNvPr>
          <xdr:cNvSpPr/>
        </xdr:nvSpPr>
        <xdr:spPr bwMode="auto">
          <a:xfrm>
            <a:off x="4549825" y="6714679"/>
            <a:ext cx="308371"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xmlns:a14="http://schemas.microsoft.com/office/drawing/2010/main" spid="_x0000_s88083"/>
              </a:ext>
              <a:ext uri="{FF2B5EF4-FFF2-40B4-BE49-F238E27FC236}">
                <a16:creationId xmlns:a16="http://schemas.microsoft.com/office/drawing/2014/main" id="{00000000-0008-0000-0600-000013580100}"/>
              </a:ext>
            </a:extLst>
          </xdr:cNvPr>
          <xdr:cNvSpPr/>
        </xdr:nvSpPr>
        <xdr:spPr bwMode="auto">
          <a:xfrm>
            <a:off x="4549825" y="6999121"/>
            <a:ext cx="308371"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xmlns:a14="http://schemas.microsoft.com/office/drawing/2010/main"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xmlns:a14="http://schemas.microsoft.com/office/drawing/2010/main"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xmlns:a14="http://schemas.microsoft.com/office/drawing/2010/main"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xmlns:a14="http://schemas.microsoft.com/office/drawing/2010/main"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xmlns:a14="http://schemas.microsoft.com/office/drawing/2010/main"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xmlns:a14="http://schemas.microsoft.com/office/drawing/2010/main"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xmlns:a14="http://schemas.microsoft.com/office/drawing/2010/main"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xmlns:a14="http://schemas.microsoft.com/office/drawing/2010/main"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xmlns:a14="http://schemas.microsoft.com/office/drawing/2010/main"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xmlns:a14="http://schemas.microsoft.com/office/drawing/2010/main"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9" y="8168796"/>
          <a:chExt cx="217568" cy="792428"/>
        </a:xfrm>
      </xdr:grpSpPr>
      <xdr:sp macro="" textlink="">
        <xdr:nvSpPr>
          <xdr:cNvPr id="88094" name="Option Button 30" hidden="1">
            <a:extLst>
              <a:ext uri="{63B3BB69-23CF-44E3-9099-C40C66FF867C}">
                <a14:compatExt xmlns:a14="http://schemas.microsoft.com/office/drawing/2010/main" spid="_x0000_s88094"/>
              </a:ext>
              <a:ext uri="{FF2B5EF4-FFF2-40B4-BE49-F238E27FC236}">
                <a16:creationId xmlns:a16="http://schemas.microsoft.com/office/drawing/2014/main" id="{00000000-0008-0000-0600-00001E580100}"/>
              </a:ext>
            </a:extLst>
          </xdr:cNvPr>
          <xdr:cNvSpPr/>
        </xdr:nvSpPr>
        <xdr:spPr bwMode="auto">
          <a:xfrm>
            <a:off x="5768104" y="8168796"/>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xmlns:a14="http://schemas.microsoft.com/office/drawing/2010/main" spid="_x0000_s88095"/>
              </a:ext>
              <a:ext uri="{FF2B5EF4-FFF2-40B4-BE49-F238E27FC236}">
                <a16:creationId xmlns:a16="http://schemas.microsoft.com/office/drawing/2014/main" id="{00000000-0008-0000-0600-00001F580100}"/>
              </a:ext>
            </a:extLst>
          </xdr:cNvPr>
          <xdr:cNvSpPr/>
        </xdr:nvSpPr>
        <xdr:spPr bwMode="auto">
          <a:xfrm>
            <a:off x="5767609" y="8723098"/>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xmlns:a14="http://schemas.microsoft.com/office/drawing/2010/main"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xmlns:a14="http://schemas.microsoft.com/office/drawing/2010/main"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xmlns:a14="http://schemas.microsoft.com/office/drawing/2010/main"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xmlns:a14="http://schemas.microsoft.com/office/drawing/2010/main"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xmlns:a14="http://schemas.microsoft.com/office/drawing/2010/main"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xmlns:a14="http://schemas.microsoft.com/office/drawing/2010/main"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xmlns:a14="http://schemas.microsoft.com/office/drawing/2010/main"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xmlns:a14="http://schemas.microsoft.com/office/drawing/2010/main"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xmlns:a14="http://schemas.microsoft.com/office/drawing/2010/main"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xmlns:a14="http://schemas.microsoft.com/office/drawing/2010/main"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xmlns:a14="http://schemas.microsoft.com/office/drawing/2010/main"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xmlns:a14="http://schemas.microsoft.com/office/drawing/2010/main"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xmlns:a14="http://schemas.microsoft.com/office/drawing/2010/main"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53" y="8166062"/>
          <a:chExt cx="208607" cy="749798"/>
        </a:xfrm>
      </xdr:grpSpPr>
      <xdr:sp macro="" textlink="">
        <xdr:nvSpPr>
          <xdr:cNvPr id="88109" name="Option Button 45" hidden="1">
            <a:extLst>
              <a:ext uri="{63B3BB69-23CF-44E3-9099-C40C66FF867C}">
                <a14:compatExt xmlns:a14="http://schemas.microsoft.com/office/drawing/2010/main" spid="_x0000_s88109"/>
              </a:ext>
              <a:ext uri="{FF2B5EF4-FFF2-40B4-BE49-F238E27FC236}">
                <a16:creationId xmlns:a16="http://schemas.microsoft.com/office/drawing/2014/main" id="{00000000-0008-0000-0600-00002D580100}"/>
              </a:ext>
            </a:extLst>
          </xdr:cNvPr>
          <xdr:cNvSpPr/>
        </xdr:nvSpPr>
        <xdr:spPr bwMode="auto">
          <a:xfrm>
            <a:off x="4540451" y="8166062"/>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xmlns:a14="http://schemas.microsoft.com/office/drawing/2010/main" spid="_x0000_s88110"/>
              </a:ext>
              <a:ext uri="{FF2B5EF4-FFF2-40B4-BE49-F238E27FC236}">
                <a16:creationId xmlns:a16="http://schemas.microsoft.com/office/drawing/2014/main" id="{00000000-0008-0000-0600-00002E580100}"/>
              </a:ext>
            </a:extLst>
          </xdr:cNvPr>
          <xdr:cNvSpPr/>
        </xdr:nvSpPr>
        <xdr:spPr bwMode="auto">
          <a:xfrm>
            <a:off x="4538953" y="8640741"/>
            <a:ext cx="186515" cy="275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xmlns:a14="http://schemas.microsoft.com/office/drawing/2010/main"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1"/>
          <a:chExt cx="301595" cy="707491"/>
        </a:xfrm>
      </xdr:grpSpPr>
      <xdr:sp macro="" textlink="">
        <xdr:nvSpPr>
          <xdr:cNvPr id="88112" name="Option Button 48" hidden="1">
            <a:extLst>
              <a:ext uri="{63B3BB69-23CF-44E3-9099-C40C66FF867C}">
                <a14:compatExt xmlns:a14="http://schemas.microsoft.com/office/drawing/2010/main" spid="_x0000_s88112"/>
              </a:ext>
              <a:ext uri="{FF2B5EF4-FFF2-40B4-BE49-F238E27FC236}">
                <a16:creationId xmlns:a16="http://schemas.microsoft.com/office/drawing/2014/main" id="{00000000-0008-0000-0600-000030580100}"/>
              </a:ext>
            </a:extLst>
          </xdr:cNvPr>
          <xdr:cNvSpPr/>
        </xdr:nvSpPr>
        <xdr:spPr bwMode="auto">
          <a:xfrm>
            <a:off x="5809589" y="7290591"/>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xmlns:a14="http://schemas.microsoft.com/office/drawing/2010/main" spid="_x0000_s88113"/>
              </a:ext>
              <a:ext uri="{FF2B5EF4-FFF2-40B4-BE49-F238E27FC236}">
                <a16:creationId xmlns:a16="http://schemas.microsoft.com/office/drawing/2014/main" id="{00000000-0008-0000-0600-000031580100}"/>
              </a:ext>
            </a:extLst>
          </xdr:cNvPr>
          <xdr:cNvSpPr/>
        </xdr:nvSpPr>
        <xdr:spPr bwMode="auto">
          <a:xfrm>
            <a:off x="5809590" y="7752507"/>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88064" name="Option Button 1" hidden="1">
              <a:extLst>
                <a:ext uri="{63B3BB69-23CF-44E3-9099-C40C66FF867C}">
                  <a14:compatExt spid="_x0000_s88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2" name="Option Button 2" hidden="1">
              <a:extLst>
                <a:ext uri="{63B3BB69-23CF-44E3-9099-C40C66FF867C}">
                  <a14:compatExt spid="_x0000_s88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3" name="Option Button 3" hidden="1">
              <a:extLst>
                <a:ext uri="{63B3BB69-23CF-44E3-9099-C40C66FF867C}">
                  <a14:compatExt spid="_x0000_s88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4" name="Option Button 4" hidden="1">
              <a:extLst>
                <a:ext uri="{63B3BB69-23CF-44E3-9099-C40C66FF867C}">
                  <a14:compatExt spid="_x0000_s88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5" name="Option Button 5" hidden="1">
              <a:extLst>
                <a:ext uri="{63B3BB69-23CF-44E3-9099-C40C66FF867C}">
                  <a14:compatExt spid="_x0000_s88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6" name="Option Button 6" hidden="1">
              <a:extLst>
                <a:ext uri="{63B3BB69-23CF-44E3-9099-C40C66FF867C}">
                  <a14:compatExt spid="_x0000_s88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7" name="Option Button 7" hidden="1">
              <a:extLst>
                <a:ext uri="{63B3BB69-23CF-44E3-9099-C40C66FF867C}">
                  <a14:compatExt spid="_x0000_s88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8" name="Option Button 8" hidden="1">
              <a:extLst>
                <a:ext uri="{63B3BB69-23CF-44E3-9099-C40C66FF867C}">
                  <a14:compatExt spid="_x0000_s88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9" name="Option Button 9" hidden="1">
              <a:extLst>
                <a:ext uri="{63B3BB69-23CF-44E3-9099-C40C66FF867C}">
                  <a14:compatExt spid="_x0000_s88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0" name="Option Button 10" hidden="1">
              <a:extLst>
                <a:ext uri="{63B3BB69-23CF-44E3-9099-C40C66FF867C}">
                  <a14:compatExt spid="_x0000_s88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1" name="Option Button 11" hidden="1">
              <a:extLst>
                <a:ext uri="{63B3BB69-23CF-44E3-9099-C40C66FF867C}">
                  <a14:compatExt spid="_x0000_s88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2" name="Option Button 12" hidden="1">
              <a:extLst>
                <a:ext uri="{63B3BB69-23CF-44E3-9099-C40C66FF867C}">
                  <a14:compatExt spid="_x0000_s88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63" name="Group Box 13" hidden="1">
              <a:extLst>
                <a:ext uri="{63B3BB69-23CF-44E3-9099-C40C66FF867C}">
                  <a14:compatExt spid="_x0000_s880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114" name="Group Box 14" hidden="1">
              <a:extLst>
                <a:ext uri="{63B3BB69-23CF-44E3-9099-C40C66FF867C}">
                  <a14:compatExt spid="_x0000_s880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115" name="Group Box 15" hidden="1">
              <a:extLst>
                <a:ext uri="{63B3BB69-23CF-44E3-9099-C40C66FF867C}">
                  <a14:compatExt spid="_x0000_s88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116" name="Group Box 16" hidden="1">
              <a:extLst>
                <a:ext uri="{63B3BB69-23CF-44E3-9099-C40C66FF867C}">
                  <a14:compatExt spid="_x0000_s88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8117" name="Option Button 17" hidden="1">
              <a:extLst>
                <a:ext uri="{63B3BB69-23CF-44E3-9099-C40C66FF867C}">
                  <a14:compatExt spid="_x0000_s88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8118" name="Option Button 18" hidden="1">
              <a:extLst>
                <a:ext uri="{63B3BB69-23CF-44E3-9099-C40C66FF867C}">
                  <a14:compatExt spid="_x0000_s88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8119" name="Option Button 19" hidden="1">
              <a:extLst>
                <a:ext uri="{63B3BB69-23CF-44E3-9099-C40C66FF867C}">
                  <a14:compatExt spid="_x0000_s88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120" name="Group Box 20" hidden="1">
              <a:extLst>
                <a:ext uri="{63B3BB69-23CF-44E3-9099-C40C66FF867C}">
                  <a14:compatExt spid="_x0000_s880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121" name="Group Box 21" hidden="1">
              <a:extLst>
                <a:ext uri="{63B3BB69-23CF-44E3-9099-C40C66FF867C}">
                  <a14:compatExt spid="_x0000_s880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122" name="Group Box 22" hidden="1">
              <a:extLst>
                <a:ext uri="{63B3BB69-23CF-44E3-9099-C40C66FF867C}">
                  <a14:compatExt spid="_x0000_s880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123" name="Group Box 23" hidden="1">
              <a:extLst>
                <a:ext uri="{63B3BB69-23CF-44E3-9099-C40C66FF867C}">
                  <a14:compatExt spid="_x0000_s88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124" name="Group Box 24" hidden="1">
              <a:extLst>
                <a:ext uri="{63B3BB69-23CF-44E3-9099-C40C66FF867C}">
                  <a14:compatExt spid="_x0000_s880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125" name="Group Box 25" hidden="1">
              <a:extLst>
                <a:ext uri="{63B3BB69-23CF-44E3-9099-C40C66FF867C}">
                  <a14:compatExt spid="_x0000_s88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126" name="Group Box 26" hidden="1">
              <a:extLst>
                <a:ext uri="{63B3BB69-23CF-44E3-9099-C40C66FF867C}">
                  <a14:compatExt spid="_x0000_s88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127" name="Group Box 27" hidden="1">
              <a:extLst>
                <a:ext uri="{63B3BB69-23CF-44E3-9099-C40C66FF867C}">
                  <a14:compatExt spid="_x0000_s88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128" name="Group Box 28" hidden="1">
              <a:extLst>
                <a:ext uri="{63B3BB69-23CF-44E3-9099-C40C66FF867C}">
                  <a14:compatExt spid="_x0000_s880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129" name="Group Box 29" hidden="1">
              <a:extLst>
                <a:ext uri="{63B3BB69-23CF-44E3-9099-C40C66FF867C}">
                  <a14:compatExt spid="_x0000_s880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88130" name="Option Button 30" hidden="1">
              <a:extLst>
                <a:ext uri="{63B3BB69-23CF-44E3-9099-C40C66FF867C}">
                  <a14:compatExt spid="_x0000_s88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8131" name="Option Button 31" hidden="1">
              <a:extLst>
                <a:ext uri="{63B3BB69-23CF-44E3-9099-C40C66FF867C}">
                  <a14:compatExt spid="_x0000_s88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8132" name="Option Button 32" hidden="1">
              <a:extLst>
                <a:ext uri="{63B3BB69-23CF-44E3-9099-C40C66FF867C}">
                  <a14:compatExt spid="_x0000_s88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8133" name="Option Button 33" hidden="1">
              <a:extLst>
                <a:ext uri="{63B3BB69-23CF-44E3-9099-C40C66FF867C}">
                  <a14:compatExt spid="_x0000_s88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8134" name="Option Button 34" hidden="1">
              <a:extLst>
                <a:ext uri="{63B3BB69-23CF-44E3-9099-C40C66FF867C}">
                  <a14:compatExt spid="_x0000_s88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8135" name="Option Button 35" hidden="1">
              <a:extLst>
                <a:ext uri="{63B3BB69-23CF-44E3-9099-C40C66FF867C}">
                  <a14:compatExt spid="_x0000_s88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8136" name="Option Button 36" hidden="1">
              <a:extLst>
                <a:ext uri="{63B3BB69-23CF-44E3-9099-C40C66FF867C}">
                  <a14:compatExt spid="_x0000_s88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8137" name="Option Button 37" hidden="1">
              <a:extLst>
                <a:ext uri="{63B3BB69-23CF-44E3-9099-C40C66FF867C}">
                  <a14:compatExt spid="_x0000_s88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8138" name="Option Button 38" hidden="1">
              <a:extLst>
                <a:ext uri="{63B3BB69-23CF-44E3-9099-C40C66FF867C}">
                  <a14:compatExt spid="_x0000_s88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8139" name="Option Button 39" hidden="1">
              <a:extLst>
                <a:ext uri="{63B3BB69-23CF-44E3-9099-C40C66FF867C}">
                  <a14:compatExt spid="_x0000_s88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8140" name="Option Button 40" hidden="1">
              <a:extLst>
                <a:ext uri="{63B3BB69-23CF-44E3-9099-C40C66FF867C}">
                  <a14:compatExt spid="_x0000_s88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8141" name="Option Button 41" hidden="1">
              <a:extLst>
                <a:ext uri="{63B3BB69-23CF-44E3-9099-C40C66FF867C}">
                  <a14:compatExt spid="_x0000_s88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8142" name="Option Button 42" hidden="1">
              <a:extLst>
                <a:ext uri="{63B3BB69-23CF-44E3-9099-C40C66FF867C}">
                  <a14:compatExt spid="_x0000_s88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8143" name="Option Button 43" hidden="1">
              <a:extLst>
                <a:ext uri="{63B3BB69-23CF-44E3-9099-C40C66FF867C}">
                  <a14:compatExt spid="_x0000_s88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8144" name="Option Button 44" hidden="1">
              <a:extLst>
                <a:ext uri="{63B3BB69-23CF-44E3-9099-C40C66FF867C}">
                  <a14:compatExt spid="_x0000_s88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8145" name="Option Button 45" hidden="1">
              <a:extLst>
                <a:ext uri="{63B3BB69-23CF-44E3-9099-C40C66FF867C}">
                  <a14:compatExt spid="_x0000_s88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88146" name="Option Button 46" hidden="1">
              <a:extLst>
                <a:ext uri="{63B3BB69-23CF-44E3-9099-C40C66FF867C}">
                  <a14:compatExt spid="_x0000_s88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47" name="Group Box 47" hidden="1">
              <a:extLst>
                <a:ext uri="{63B3BB69-23CF-44E3-9099-C40C66FF867C}">
                  <a14:compatExt spid="_x0000_s881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8148" name="Option Button 48" hidden="1">
              <a:extLst>
                <a:ext uri="{63B3BB69-23CF-44E3-9099-C40C66FF867C}">
                  <a14:compatExt spid="_x0000_s88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8149" name="Option Button 49" hidden="1">
              <a:extLst>
                <a:ext uri="{63B3BB69-23CF-44E3-9099-C40C66FF867C}">
                  <a14:compatExt spid="_x0000_s88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xmlns:a14="http://schemas.microsoft.com/office/drawing/2010/main"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xmlns:a14="http://schemas.microsoft.com/office/drawing/2010/main"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0"/>
          <a:chExt cx="301792" cy="780048"/>
        </a:xfrm>
      </xdr:grpSpPr>
      <xdr:sp macro="" textlink="">
        <xdr:nvSpPr>
          <xdr:cNvPr id="89091" name="Option Button 3" hidden="1">
            <a:extLst>
              <a:ext uri="{63B3BB69-23CF-44E3-9099-C40C66FF867C}">
                <a14:compatExt xmlns:a14="http://schemas.microsoft.com/office/drawing/2010/main" spid="_x0000_s89091"/>
              </a:ext>
              <a:ext uri="{FF2B5EF4-FFF2-40B4-BE49-F238E27FC236}">
                <a16:creationId xmlns:a16="http://schemas.microsoft.com/office/drawing/2014/main" id="{00000000-0008-0000-0700-0000035C0100}"/>
              </a:ext>
            </a:extLst>
          </xdr:cNvPr>
          <xdr:cNvSpPr/>
        </xdr:nvSpPr>
        <xdr:spPr bwMode="auto">
          <a:xfrm>
            <a:off x="4479758" y="449630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xmlns:a14="http://schemas.microsoft.com/office/drawing/2010/main"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xmlns:a14="http://schemas.microsoft.com/office/drawing/2010/main"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2"/>
          <a:chExt cx="308371" cy="762884"/>
        </a:xfrm>
      </xdr:grpSpPr>
      <xdr:sp macro="" textlink="">
        <xdr:nvSpPr>
          <xdr:cNvPr id="89094" name="Option Button 6" hidden="1">
            <a:extLst>
              <a:ext uri="{63B3BB69-23CF-44E3-9099-C40C66FF867C}">
                <a14:compatExt xmlns:a14="http://schemas.microsoft.com/office/drawing/2010/main" spid="_x0000_s89094"/>
              </a:ext>
              <a:ext uri="{FF2B5EF4-FFF2-40B4-BE49-F238E27FC236}">
                <a16:creationId xmlns:a16="http://schemas.microsoft.com/office/drawing/2014/main" id="{00000000-0008-0000-0700-0000065C0100}"/>
              </a:ext>
            </a:extLst>
          </xdr:cNvPr>
          <xdr:cNvSpPr/>
        </xdr:nvSpPr>
        <xdr:spPr bwMode="auto">
          <a:xfrm>
            <a:off x="4549825" y="5456612"/>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xmlns:a14="http://schemas.microsoft.com/office/drawing/2010/main"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xmlns:a14="http://schemas.microsoft.com/office/drawing/2010/main" spid="_x0000_s89096"/>
              </a:ext>
              <a:ext uri="{FF2B5EF4-FFF2-40B4-BE49-F238E27FC236}">
                <a16:creationId xmlns:a16="http://schemas.microsoft.com/office/drawing/2014/main" id="{00000000-0008-0000-0700-0000085C0100}"/>
              </a:ext>
            </a:extLst>
          </xdr:cNvPr>
          <xdr:cNvSpPr/>
        </xdr:nvSpPr>
        <xdr:spPr bwMode="auto">
          <a:xfrm>
            <a:off x="4549825" y="6000422"/>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xmlns:a14="http://schemas.microsoft.com/office/drawing/2010/main"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xmlns:a14="http://schemas.microsoft.com/office/drawing/2010/main"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55"/>
          <a:chExt cx="301792" cy="494766"/>
        </a:xfrm>
      </xdr:grpSpPr>
      <xdr:sp macro="" textlink="">
        <xdr:nvSpPr>
          <xdr:cNvPr id="89099" name="Option Button 11" hidden="1">
            <a:extLst>
              <a:ext uri="{63B3BB69-23CF-44E3-9099-C40C66FF867C}">
                <a14:compatExt xmlns:a14="http://schemas.microsoft.com/office/drawing/2010/main" spid="_x0000_s89099"/>
              </a:ext>
              <a:ext uri="{FF2B5EF4-FFF2-40B4-BE49-F238E27FC236}">
                <a16:creationId xmlns:a16="http://schemas.microsoft.com/office/drawing/2014/main" id="{00000000-0008-0000-0700-00000B5C0100}"/>
              </a:ext>
            </a:extLst>
          </xdr:cNvPr>
          <xdr:cNvSpPr/>
        </xdr:nvSpPr>
        <xdr:spPr bwMode="auto">
          <a:xfrm>
            <a:off x="5763126" y="8931955"/>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xmlns:a14="http://schemas.microsoft.com/office/drawing/2010/main" spid="_x0000_s89100"/>
              </a:ext>
              <a:ext uri="{FF2B5EF4-FFF2-40B4-BE49-F238E27FC236}">
                <a16:creationId xmlns:a16="http://schemas.microsoft.com/office/drawing/2014/main" id="{00000000-0008-0000-0700-00000C5C0100}"/>
              </a:ext>
            </a:extLst>
          </xdr:cNvPr>
          <xdr:cNvSpPr/>
        </xdr:nvSpPr>
        <xdr:spPr bwMode="auto">
          <a:xfrm>
            <a:off x="5763126" y="9207646"/>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xmlns:a14="http://schemas.microsoft.com/office/drawing/2010/main"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xmlns:a14="http://schemas.microsoft.com/office/drawing/2010/main"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xmlns:a14="http://schemas.microsoft.com/office/drawing/2010/main"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xmlns:a14="http://schemas.microsoft.com/office/drawing/2010/main"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2"/>
          <a:chExt cx="308371" cy="779264"/>
        </a:xfrm>
      </xdr:grpSpPr>
      <xdr:sp macro="" textlink="">
        <xdr:nvSpPr>
          <xdr:cNvPr id="89105" name="Option Button 17" hidden="1">
            <a:extLst>
              <a:ext uri="{63B3BB69-23CF-44E3-9099-C40C66FF867C}">
                <a14:compatExt xmlns:a14="http://schemas.microsoft.com/office/drawing/2010/main" spid="_x0000_s89105"/>
              </a:ext>
              <a:ext uri="{FF2B5EF4-FFF2-40B4-BE49-F238E27FC236}">
                <a16:creationId xmlns:a16="http://schemas.microsoft.com/office/drawing/2014/main" id="{00000000-0008-0000-0700-0000115C0100}"/>
              </a:ext>
            </a:extLst>
          </xdr:cNvPr>
          <xdr:cNvSpPr/>
        </xdr:nvSpPr>
        <xdr:spPr bwMode="auto">
          <a:xfrm>
            <a:off x="4549825" y="643893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xmlns:a14="http://schemas.microsoft.com/office/drawing/2010/main" spid="_x0000_s89106"/>
              </a:ext>
              <a:ext uri="{FF2B5EF4-FFF2-40B4-BE49-F238E27FC236}">
                <a16:creationId xmlns:a16="http://schemas.microsoft.com/office/drawing/2014/main" id="{00000000-0008-0000-0700-0000125C0100}"/>
              </a:ext>
            </a:extLst>
          </xdr:cNvPr>
          <xdr:cNvSpPr/>
        </xdr:nvSpPr>
        <xdr:spPr bwMode="auto">
          <a:xfrm>
            <a:off x="4549825" y="6714679"/>
            <a:ext cx="308371"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xmlns:a14="http://schemas.microsoft.com/office/drawing/2010/main" spid="_x0000_s89107"/>
              </a:ext>
              <a:ext uri="{FF2B5EF4-FFF2-40B4-BE49-F238E27FC236}">
                <a16:creationId xmlns:a16="http://schemas.microsoft.com/office/drawing/2014/main" id="{00000000-0008-0000-0700-0000135C0100}"/>
              </a:ext>
            </a:extLst>
          </xdr:cNvPr>
          <xdr:cNvSpPr/>
        </xdr:nvSpPr>
        <xdr:spPr bwMode="auto">
          <a:xfrm>
            <a:off x="4549825" y="6999121"/>
            <a:ext cx="308371"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xmlns:a14="http://schemas.microsoft.com/office/drawing/2010/main"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xmlns:a14="http://schemas.microsoft.com/office/drawing/2010/main"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xmlns:a14="http://schemas.microsoft.com/office/drawing/2010/main"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xmlns:a14="http://schemas.microsoft.com/office/drawing/2010/main"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xmlns:a14="http://schemas.microsoft.com/office/drawing/2010/main"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xmlns:a14="http://schemas.microsoft.com/office/drawing/2010/main"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xmlns:a14="http://schemas.microsoft.com/office/drawing/2010/main"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xmlns:a14="http://schemas.microsoft.com/office/drawing/2010/main"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xmlns:a14="http://schemas.microsoft.com/office/drawing/2010/main"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xmlns:a14="http://schemas.microsoft.com/office/drawing/2010/main"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9" y="8168796"/>
          <a:chExt cx="217568" cy="792428"/>
        </a:xfrm>
      </xdr:grpSpPr>
      <xdr:sp macro="" textlink="">
        <xdr:nvSpPr>
          <xdr:cNvPr id="89118" name="Option Button 30" hidden="1">
            <a:extLst>
              <a:ext uri="{63B3BB69-23CF-44E3-9099-C40C66FF867C}">
                <a14:compatExt xmlns:a14="http://schemas.microsoft.com/office/drawing/2010/main" spid="_x0000_s89118"/>
              </a:ext>
              <a:ext uri="{FF2B5EF4-FFF2-40B4-BE49-F238E27FC236}">
                <a16:creationId xmlns:a16="http://schemas.microsoft.com/office/drawing/2014/main" id="{00000000-0008-0000-0700-00001E5C0100}"/>
              </a:ext>
            </a:extLst>
          </xdr:cNvPr>
          <xdr:cNvSpPr/>
        </xdr:nvSpPr>
        <xdr:spPr bwMode="auto">
          <a:xfrm>
            <a:off x="5768104" y="8168796"/>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xmlns:a14="http://schemas.microsoft.com/office/drawing/2010/main" spid="_x0000_s89119"/>
              </a:ext>
              <a:ext uri="{FF2B5EF4-FFF2-40B4-BE49-F238E27FC236}">
                <a16:creationId xmlns:a16="http://schemas.microsoft.com/office/drawing/2014/main" id="{00000000-0008-0000-0700-00001F5C0100}"/>
              </a:ext>
            </a:extLst>
          </xdr:cNvPr>
          <xdr:cNvSpPr/>
        </xdr:nvSpPr>
        <xdr:spPr bwMode="auto">
          <a:xfrm>
            <a:off x="5767609" y="8723098"/>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xmlns:a14="http://schemas.microsoft.com/office/drawing/2010/main"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xmlns:a14="http://schemas.microsoft.com/office/drawing/2010/main"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xmlns:a14="http://schemas.microsoft.com/office/drawing/2010/main"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xmlns:a14="http://schemas.microsoft.com/office/drawing/2010/main"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xmlns:a14="http://schemas.microsoft.com/office/drawing/2010/main"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xmlns:a14="http://schemas.microsoft.com/office/drawing/2010/main"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xmlns:a14="http://schemas.microsoft.com/office/drawing/2010/main"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xmlns:a14="http://schemas.microsoft.com/office/drawing/2010/main"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xmlns:a14="http://schemas.microsoft.com/office/drawing/2010/main"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xmlns:a14="http://schemas.microsoft.com/office/drawing/2010/main"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xmlns:a14="http://schemas.microsoft.com/office/drawing/2010/main"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xmlns:a14="http://schemas.microsoft.com/office/drawing/2010/main"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xmlns:a14="http://schemas.microsoft.com/office/drawing/2010/main"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53" y="8166062"/>
          <a:chExt cx="208607" cy="749798"/>
        </a:xfrm>
      </xdr:grpSpPr>
      <xdr:sp macro="" textlink="">
        <xdr:nvSpPr>
          <xdr:cNvPr id="89133" name="Option Button 45" hidden="1">
            <a:extLst>
              <a:ext uri="{63B3BB69-23CF-44E3-9099-C40C66FF867C}">
                <a14:compatExt xmlns:a14="http://schemas.microsoft.com/office/drawing/2010/main" spid="_x0000_s89133"/>
              </a:ext>
              <a:ext uri="{FF2B5EF4-FFF2-40B4-BE49-F238E27FC236}">
                <a16:creationId xmlns:a16="http://schemas.microsoft.com/office/drawing/2014/main" id="{00000000-0008-0000-0700-00002D5C0100}"/>
              </a:ext>
            </a:extLst>
          </xdr:cNvPr>
          <xdr:cNvSpPr/>
        </xdr:nvSpPr>
        <xdr:spPr bwMode="auto">
          <a:xfrm>
            <a:off x="4540451" y="8166062"/>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xmlns:a14="http://schemas.microsoft.com/office/drawing/2010/main" spid="_x0000_s89134"/>
              </a:ext>
              <a:ext uri="{FF2B5EF4-FFF2-40B4-BE49-F238E27FC236}">
                <a16:creationId xmlns:a16="http://schemas.microsoft.com/office/drawing/2014/main" id="{00000000-0008-0000-0700-00002E5C0100}"/>
              </a:ext>
            </a:extLst>
          </xdr:cNvPr>
          <xdr:cNvSpPr/>
        </xdr:nvSpPr>
        <xdr:spPr bwMode="auto">
          <a:xfrm>
            <a:off x="4538953" y="8640741"/>
            <a:ext cx="186515" cy="275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xmlns:a14="http://schemas.microsoft.com/office/drawing/2010/main"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1"/>
          <a:chExt cx="301595" cy="707491"/>
        </a:xfrm>
      </xdr:grpSpPr>
      <xdr:sp macro="" textlink="">
        <xdr:nvSpPr>
          <xdr:cNvPr id="89136" name="Option Button 48" hidden="1">
            <a:extLst>
              <a:ext uri="{63B3BB69-23CF-44E3-9099-C40C66FF867C}">
                <a14:compatExt xmlns:a14="http://schemas.microsoft.com/office/drawing/2010/main" spid="_x0000_s89136"/>
              </a:ext>
              <a:ext uri="{FF2B5EF4-FFF2-40B4-BE49-F238E27FC236}">
                <a16:creationId xmlns:a16="http://schemas.microsoft.com/office/drawing/2014/main" id="{00000000-0008-0000-0700-0000305C0100}"/>
              </a:ext>
            </a:extLst>
          </xdr:cNvPr>
          <xdr:cNvSpPr/>
        </xdr:nvSpPr>
        <xdr:spPr bwMode="auto">
          <a:xfrm>
            <a:off x="5809589" y="7290591"/>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xmlns:a14="http://schemas.microsoft.com/office/drawing/2010/main" spid="_x0000_s89137"/>
              </a:ext>
              <a:ext uri="{FF2B5EF4-FFF2-40B4-BE49-F238E27FC236}">
                <a16:creationId xmlns:a16="http://schemas.microsoft.com/office/drawing/2014/main" id="{00000000-0008-0000-0700-0000315C0100}"/>
              </a:ext>
            </a:extLst>
          </xdr:cNvPr>
          <xdr:cNvSpPr/>
        </xdr:nvSpPr>
        <xdr:spPr bwMode="auto">
          <a:xfrm>
            <a:off x="5809590" y="7752507"/>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89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89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89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89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89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89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89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9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9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9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9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9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088" name="Group Box 13" hidden="1">
              <a:extLst>
                <a:ext uri="{63B3BB69-23CF-44E3-9099-C40C66FF867C}">
                  <a14:compatExt spid="_x0000_s891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38" name="Group Box 14" hidden="1">
              <a:extLst>
                <a:ext uri="{63B3BB69-23CF-44E3-9099-C40C66FF867C}">
                  <a14:compatExt spid="_x0000_s891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39" name="Group Box 15" hidden="1">
              <a:extLst>
                <a:ext uri="{63B3BB69-23CF-44E3-9099-C40C66FF867C}">
                  <a14:compatExt spid="_x0000_s89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40" name="Group Box 16" hidden="1">
              <a:extLst>
                <a:ext uri="{63B3BB69-23CF-44E3-9099-C40C66FF867C}">
                  <a14:compatExt spid="_x0000_s891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9141" name="Option Button 17" hidden="1">
              <a:extLst>
                <a:ext uri="{63B3BB69-23CF-44E3-9099-C40C66FF867C}">
                  <a14:compatExt spid="_x0000_s89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9142" name="Option Button 18" hidden="1">
              <a:extLst>
                <a:ext uri="{63B3BB69-23CF-44E3-9099-C40C66FF867C}">
                  <a14:compatExt spid="_x0000_s89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9143" name="Option Button 19" hidden="1">
              <a:extLst>
                <a:ext uri="{63B3BB69-23CF-44E3-9099-C40C66FF867C}">
                  <a14:compatExt spid="_x0000_s89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44" name="Group Box 20" hidden="1">
              <a:extLst>
                <a:ext uri="{63B3BB69-23CF-44E3-9099-C40C66FF867C}">
                  <a14:compatExt spid="_x0000_s891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45" name="Group Box 21" hidden="1">
              <a:extLst>
                <a:ext uri="{63B3BB69-23CF-44E3-9099-C40C66FF867C}">
                  <a14:compatExt spid="_x0000_s89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46" name="Group Box 22" hidden="1">
              <a:extLst>
                <a:ext uri="{63B3BB69-23CF-44E3-9099-C40C66FF867C}">
                  <a14:compatExt spid="_x0000_s891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47" name="Group Box 23" hidden="1">
              <a:extLst>
                <a:ext uri="{63B3BB69-23CF-44E3-9099-C40C66FF867C}">
                  <a14:compatExt spid="_x0000_s891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48" name="Group Box 24" hidden="1">
              <a:extLst>
                <a:ext uri="{63B3BB69-23CF-44E3-9099-C40C66FF867C}">
                  <a14:compatExt spid="_x0000_s891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49" name="Group Box 25" hidden="1">
              <a:extLst>
                <a:ext uri="{63B3BB69-23CF-44E3-9099-C40C66FF867C}">
                  <a14:compatExt spid="_x0000_s89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50" name="Group Box 26" hidden="1">
              <a:extLst>
                <a:ext uri="{63B3BB69-23CF-44E3-9099-C40C66FF867C}">
                  <a14:compatExt spid="_x0000_s891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51" name="Group Box 27" hidden="1">
              <a:extLst>
                <a:ext uri="{63B3BB69-23CF-44E3-9099-C40C66FF867C}">
                  <a14:compatExt spid="_x0000_s89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52" name="Group Box 28" hidden="1">
              <a:extLst>
                <a:ext uri="{63B3BB69-23CF-44E3-9099-C40C66FF867C}">
                  <a14:compatExt spid="_x0000_s89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53" name="Group Box 29" hidden="1">
              <a:extLst>
                <a:ext uri="{63B3BB69-23CF-44E3-9099-C40C66FF867C}">
                  <a14:compatExt spid="_x0000_s891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89154" name="Option Button 30" hidden="1">
              <a:extLst>
                <a:ext uri="{63B3BB69-23CF-44E3-9099-C40C66FF867C}">
                  <a14:compatExt spid="_x0000_s89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9155" name="Option Button 31" hidden="1">
              <a:extLst>
                <a:ext uri="{63B3BB69-23CF-44E3-9099-C40C66FF867C}">
                  <a14:compatExt spid="_x0000_s89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9156" name="Option Button 32" hidden="1">
              <a:extLst>
                <a:ext uri="{63B3BB69-23CF-44E3-9099-C40C66FF867C}">
                  <a14:compatExt spid="_x0000_s89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9157" name="Option Button 33" hidden="1">
              <a:extLst>
                <a:ext uri="{63B3BB69-23CF-44E3-9099-C40C66FF867C}">
                  <a14:compatExt spid="_x0000_s89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9158" name="Option Button 34" hidden="1">
              <a:extLst>
                <a:ext uri="{63B3BB69-23CF-44E3-9099-C40C66FF867C}">
                  <a14:compatExt spid="_x0000_s89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9159" name="Option Button 35" hidden="1">
              <a:extLst>
                <a:ext uri="{63B3BB69-23CF-44E3-9099-C40C66FF867C}">
                  <a14:compatExt spid="_x0000_s89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9160" name="Option Button 36" hidden="1">
              <a:extLst>
                <a:ext uri="{63B3BB69-23CF-44E3-9099-C40C66FF867C}">
                  <a14:compatExt spid="_x0000_s89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9161" name="Option Button 37" hidden="1">
              <a:extLst>
                <a:ext uri="{63B3BB69-23CF-44E3-9099-C40C66FF867C}">
                  <a14:compatExt spid="_x0000_s89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9162" name="Option Button 38" hidden="1">
              <a:extLst>
                <a:ext uri="{63B3BB69-23CF-44E3-9099-C40C66FF867C}">
                  <a14:compatExt spid="_x0000_s89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9163" name="Option Button 39" hidden="1">
              <a:extLst>
                <a:ext uri="{63B3BB69-23CF-44E3-9099-C40C66FF867C}">
                  <a14:compatExt spid="_x0000_s89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9164" name="Option Button 40" hidden="1">
              <a:extLst>
                <a:ext uri="{63B3BB69-23CF-44E3-9099-C40C66FF867C}">
                  <a14:compatExt spid="_x0000_s89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9165" name="Option Button 41" hidden="1">
              <a:extLst>
                <a:ext uri="{63B3BB69-23CF-44E3-9099-C40C66FF867C}">
                  <a14:compatExt spid="_x0000_s89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9166" name="Option Button 42" hidden="1">
              <a:extLst>
                <a:ext uri="{63B3BB69-23CF-44E3-9099-C40C66FF867C}">
                  <a14:compatExt spid="_x0000_s89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9167" name="Option Button 43" hidden="1">
              <a:extLst>
                <a:ext uri="{63B3BB69-23CF-44E3-9099-C40C66FF867C}">
                  <a14:compatExt spid="_x0000_s89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9168" name="Option Button 44" hidden="1">
              <a:extLst>
                <a:ext uri="{63B3BB69-23CF-44E3-9099-C40C66FF867C}">
                  <a14:compatExt spid="_x0000_s89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9169" name="Option Button 45" hidden="1">
              <a:extLst>
                <a:ext uri="{63B3BB69-23CF-44E3-9099-C40C66FF867C}">
                  <a14:compatExt spid="_x0000_s89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89170" name="Option Button 46" hidden="1">
              <a:extLst>
                <a:ext uri="{63B3BB69-23CF-44E3-9099-C40C66FF867C}">
                  <a14:compatExt spid="_x0000_s89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71" name="Group Box 47" hidden="1">
              <a:extLst>
                <a:ext uri="{63B3BB69-23CF-44E3-9099-C40C66FF867C}">
                  <a14:compatExt spid="_x0000_s89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9172" name="Option Button 48" hidden="1">
              <a:extLst>
                <a:ext uri="{63B3BB69-23CF-44E3-9099-C40C66FF867C}">
                  <a14:compatExt spid="_x0000_s89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9173" name="Option Button 49" hidden="1">
              <a:extLst>
                <a:ext uri="{63B3BB69-23CF-44E3-9099-C40C66FF867C}">
                  <a14:compatExt spid="_x0000_s89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xmlns:a14="http://schemas.microsoft.com/office/drawing/2010/main"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xmlns:a14="http://schemas.microsoft.com/office/drawing/2010/main"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0"/>
          <a:chExt cx="301792" cy="780048"/>
        </a:xfrm>
      </xdr:grpSpPr>
      <xdr:sp macro="" textlink="">
        <xdr:nvSpPr>
          <xdr:cNvPr id="90115" name="Option Button 3" hidden="1">
            <a:extLst>
              <a:ext uri="{63B3BB69-23CF-44E3-9099-C40C66FF867C}">
                <a14:compatExt xmlns:a14="http://schemas.microsoft.com/office/drawing/2010/main" spid="_x0000_s90115"/>
              </a:ext>
              <a:ext uri="{FF2B5EF4-FFF2-40B4-BE49-F238E27FC236}">
                <a16:creationId xmlns:a16="http://schemas.microsoft.com/office/drawing/2014/main" id="{00000000-0008-0000-0800-000003600100}"/>
              </a:ext>
            </a:extLst>
          </xdr:cNvPr>
          <xdr:cNvSpPr/>
        </xdr:nvSpPr>
        <xdr:spPr bwMode="auto">
          <a:xfrm>
            <a:off x="4479758" y="449630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xmlns:a14="http://schemas.microsoft.com/office/drawing/2010/main"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xmlns:a14="http://schemas.microsoft.com/office/drawing/2010/main"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2"/>
          <a:chExt cx="308371" cy="762884"/>
        </a:xfrm>
      </xdr:grpSpPr>
      <xdr:sp macro="" textlink="">
        <xdr:nvSpPr>
          <xdr:cNvPr id="90118" name="Option Button 6" hidden="1">
            <a:extLst>
              <a:ext uri="{63B3BB69-23CF-44E3-9099-C40C66FF867C}">
                <a14:compatExt xmlns:a14="http://schemas.microsoft.com/office/drawing/2010/main" spid="_x0000_s90118"/>
              </a:ext>
              <a:ext uri="{FF2B5EF4-FFF2-40B4-BE49-F238E27FC236}">
                <a16:creationId xmlns:a16="http://schemas.microsoft.com/office/drawing/2014/main" id="{00000000-0008-0000-0800-000006600100}"/>
              </a:ext>
            </a:extLst>
          </xdr:cNvPr>
          <xdr:cNvSpPr/>
        </xdr:nvSpPr>
        <xdr:spPr bwMode="auto">
          <a:xfrm>
            <a:off x="4549825" y="5456612"/>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xmlns:a14="http://schemas.microsoft.com/office/drawing/2010/main"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xmlns:a14="http://schemas.microsoft.com/office/drawing/2010/main" spid="_x0000_s90120"/>
              </a:ext>
              <a:ext uri="{FF2B5EF4-FFF2-40B4-BE49-F238E27FC236}">
                <a16:creationId xmlns:a16="http://schemas.microsoft.com/office/drawing/2014/main" id="{00000000-0008-0000-0800-000008600100}"/>
              </a:ext>
            </a:extLst>
          </xdr:cNvPr>
          <xdr:cNvSpPr/>
        </xdr:nvSpPr>
        <xdr:spPr bwMode="auto">
          <a:xfrm>
            <a:off x="4549825" y="6000422"/>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xmlns:a14="http://schemas.microsoft.com/office/drawing/2010/main"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xmlns:a14="http://schemas.microsoft.com/office/drawing/2010/main"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55"/>
          <a:chExt cx="301792" cy="494766"/>
        </a:xfrm>
      </xdr:grpSpPr>
      <xdr:sp macro="" textlink="">
        <xdr:nvSpPr>
          <xdr:cNvPr id="90123" name="Option Button 11" hidden="1">
            <a:extLst>
              <a:ext uri="{63B3BB69-23CF-44E3-9099-C40C66FF867C}">
                <a14:compatExt xmlns:a14="http://schemas.microsoft.com/office/drawing/2010/main" spid="_x0000_s90123"/>
              </a:ext>
              <a:ext uri="{FF2B5EF4-FFF2-40B4-BE49-F238E27FC236}">
                <a16:creationId xmlns:a16="http://schemas.microsoft.com/office/drawing/2014/main" id="{00000000-0008-0000-0800-00000B600100}"/>
              </a:ext>
            </a:extLst>
          </xdr:cNvPr>
          <xdr:cNvSpPr/>
        </xdr:nvSpPr>
        <xdr:spPr bwMode="auto">
          <a:xfrm>
            <a:off x="5763126" y="8931955"/>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xmlns:a14="http://schemas.microsoft.com/office/drawing/2010/main" spid="_x0000_s90124"/>
              </a:ext>
              <a:ext uri="{FF2B5EF4-FFF2-40B4-BE49-F238E27FC236}">
                <a16:creationId xmlns:a16="http://schemas.microsoft.com/office/drawing/2014/main" id="{00000000-0008-0000-0800-00000C600100}"/>
              </a:ext>
            </a:extLst>
          </xdr:cNvPr>
          <xdr:cNvSpPr/>
        </xdr:nvSpPr>
        <xdr:spPr bwMode="auto">
          <a:xfrm>
            <a:off x="5763126" y="9207646"/>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xmlns:a14="http://schemas.microsoft.com/office/drawing/2010/main"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xmlns:a14="http://schemas.microsoft.com/office/drawing/2010/main"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xmlns:a14="http://schemas.microsoft.com/office/drawing/2010/main"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xmlns:a14="http://schemas.microsoft.com/office/drawing/2010/main"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2"/>
          <a:chExt cx="308371" cy="779264"/>
        </a:xfrm>
      </xdr:grpSpPr>
      <xdr:sp macro="" textlink="">
        <xdr:nvSpPr>
          <xdr:cNvPr id="90129" name="Option Button 17" hidden="1">
            <a:extLst>
              <a:ext uri="{63B3BB69-23CF-44E3-9099-C40C66FF867C}">
                <a14:compatExt xmlns:a14="http://schemas.microsoft.com/office/drawing/2010/main" spid="_x0000_s90129"/>
              </a:ext>
              <a:ext uri="{FF2B5EF4-FFF2-40B4-BE49-F238E27FC236}">
                <a16:creationId xmlns:a16="http://schemas.microsoft.com/office/drawing/2014/main" id="{00000000-0008-0000-0800-000011600100}"/>
              </a:ext>
            </a:extLst>
          </xdr:cNvPr>
          <xdr:cNvSpPr/>
        </xdr:nvSpPr>
        <xdr:spPr bwMode="auto">
          <a:xfrm>
            <a:off x="4549825" y="643893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xmlns:a14="http://schemas.microsoft.com/office/drawing/2010/main" spid="_x0000_s90130"/>
              </a:ext>
              <a:ext uri="{FF2B5EF4-FFF2-40B4-BE49-F238E27FC236}">
                <a16:creationId xmlns:a16="http://schemas.microsoft.com/office/drawing/2014/main" id="{00000000-0008-0000-0800-000012600100}"/>
              </a:ext>
            </a:extLst>
          </xdr:cNvPr>
          <xdr:cNvSpPr/>
        </xdr:nvSpPr>
        <xdr:spPr bwMode="auto">
          <a:xfrm>
            <a:off x="4549825" y="6714679"/>
            <a:ext cx="308371"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xmlns:a14="http://schemas.microsoft.com/office/drawing/2010/main" spid="_x0000_s90131"/>
              </a:ext>
              <a:ext uri="{FF2B5EF4-FFF2-40B4-BE49-F238E27FC236}">
                <a16:creationId xmlns:a16="http://schemas.microsoft.com/office/drawing/2014/main" id="{00000000-0008-0000-0800-000013600100}"/>
              </a:ext>
            </a:extLst>
          </xdr:cNvPr>
          <xdr:cNvSpPr/>
        </xdr:nvSpPr>
        <xdr:spPr bwMode="auto">
          <a:xfrm>
            <a:off x="4549825" y="6999121"/>
            <a:ext cx="308371"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xmlns:a14="http://schemas.microsoft.com/office/drawing/2010/main"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xmlns:a14="http://schemas.microsoft.com/office/drawing/2010/main"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xmlns:a14="http://schemas.microsoft.com/office/drawing/2010/main"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xmlns:a14="http://schemas.microsoft.com/office/drawing/2010/main"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xmlns:a14="http://schemas.microsoft.com/office/drawing/2010/main"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xmlns:a14="http://schemas.microsoft.com/office/drawing/2010/main"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xmlns:a14="http://schemas.microsoft.com/office/drawing/2010/main"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xmlns:a14="http://schemas.microsoft.com/office/drawing/2010/main"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xmlns:a14="http://schemas.microsoft.com/office/drawing/2010/main"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xmlns:a14="http://schemas.microsoft.com/office/drawing/2010/main"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9" y="8168796"/>
          <a:chExt cx="217568" cy="792428"/>
        </a:xfrm>
      </xdr:grpSpPr>
      <xdr:sp macro="" textlink="">
        <xdr:nvSpPr>
          <xdr:cNvPr id="90142" name="Option Button 30" hidden="1">
            <a:extLst>
              <a:ext uri="{63B3BB69-23CF-44E3-9099-C40C66FF867C}">
                <a14:compatExt xmlns:a14="http://schemas.microsoft.com/office/drawing/2010/main" spid="_x0000_s90142"/>
              </a:ext>
              <a:ext uri="{FF2B5EF4-FFF2-40B4-BE49-F238E27FC236}">
                <a16:creationId xmlns:a16="http://schemas.microsoft.com/office/drawing/2014/main" id="{00000000-0008-0000-0800-00001E600100}"/>
              </a:ext>
            </a:extLst>
          </xdr:cNvPr>
          <xdr:cNvSpPr/>
        </xdr:nvSpPr>
        <xdr:spPr bwMode="auto">
          <a:xfrm>
            <a:off x="5768104" y="8168796"/>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xmlns:a14="http://schemas.microsoft.com/office/drawing/2010/main" spid="_x0000_s90143"/>
              </a:ext>
              <a:ext uri="{FF2B5EF4-FFF2-40B4-BE49-F238E27FC236}">
                <a16:creationId xmlns:a16="http://schemas.microsoft.com/office/drawing/2014/main" id="{00000000-0008-0000-0800-00001F600100}"/>
              </a:ext>
            </a:extLst>
          </xdr:cNvPr>
          <xdr:cNvSpPr/>
        </xdr:nvSpPr>
        <xdr:spPr bwMode="auto">
          <a:xfrm>
            <a:off x="5767609" y="8723098"/>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xmlns:a14="http://schemas.microsoft.com/office/drawing/2010/main"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xmlns:a14="http://schemas.microsoft.com/office/drawing/2010/main"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xmlns:a14="http://schemas.microsoft.com/office/drawing/2010/main"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xmlns:a14="http://schemas.microsoft.com/office/drawing/2010/main"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xmlns:a14="http://schemas.microsoft.com/office/drawing/2010/main"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xmlns:a14="http://schemas.microsoft.com/office/drawing/2010/main"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xmlns:a14="http://schemas.microsoft.com/office/drawing/2010/main"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xmlns:a14="http://schemas.microsoft.com/office/drawing/2010/main"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xmlns:a14="http://schemas.microsoft.com/office/drawing/2010/main"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xmlns:a14="http://schemas.microsoft.com/office/drawing/2010/main"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xmlns:a14="http://schemas.microsoft.com/office/drawing/2010/main"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xmlns:a14="http://schemas.microsoft.com/office/drawing/2010/main"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xmlns:a14="http://schemas.microsoft.com/office/drawing/2010/main"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53" y="8166062"/>
          <a:chExt cx="208607" cy="749798"/>
        </a:xfrm>
      </xdr:grpSpPr>
      <xdr:sp macro="" textlink="">
        <xdr:nvSpPr>
          <xdr:cNvPr id="90157" name="Option Button 45" hidden="1">
            <a:extLst>
              <a:ext uri="{63B3BB69-23CF-44E3-9099-C40C66FF867C}">
                <a14:compatExt xmlns:a14="http://schemas.microsoft.com/office/drawing/2010/main" spid="_x0000_s90157"/>
              </a:ext>
              <a:ext uri="{FF2B5EF4-FFF2-40B4-BE49-F238E27FC236}">
                <a16:creationId xmlns:a16="http://schemas.microsoft.com/office/drawing/2014/main" id="{00000000-0008-0000-0800-00002D600100}"/>
              </a:ext>
            </a:extLst>
          </xdr:cNvPr>
          <xdr:cNvSpPr/>
        </xdr:nvSpPr>
        <xdr:spPr bwMode="auto">
          <a:xfrm>
            <a:off x="4540451" y="8166062"/>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xmlns:a14="http://schemas.microsoft.com/office/drawing/2010/main" spid="_x0000_s90158"/>
              </a:ext>
              <a:ext uri="{FF2B5EF4-FFF2-40B4-BE49-F238E27FC236}">
                <a16:creationId xmlns:a16="http://schemas.microsoft.com/office/drawing/2014/main" id="{00000000-0008-0000-0800-00002E600100}"/>
              </a:ext>
            </a:extLst>
          </xdr:cNvPr>
          <xdr:cNvSpPr/>
        </xdr:nvSpPr>
        <xdr:spPr bwMode="auto">
          <a:xfrm>
            <a:off x="4538953" y="8640741"/>
            <a:ext cx="186515" cy="275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xmlns:a14="http://schemas.microsoft.com/office/drawing/2010/main"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1"/>
          <a:chExt cx="301595" cy="707491"/>
        </a:xfrm>
      </xdr:grpSpPr>
      <xdr:sp macro="" textlink="">
        <xdr:nvSpPr>
          <xdr:cNvPr id="90160" name="Option Button 48" hidden="1">
            <a:extLst>
              <a:ext uri="{63B3BB69-23CF-44E3-9099-C40C66FF867C}">
                <a14:compatExt xmlns:a14="http://schemas.microsoft.com/office/drawing/2010/main" spid="_x0000_s90160"/>
              </a:ext>
              <a:ext uri="{FF2B5EF4-FFF2-40B4-BE49-F238E27FC236}">
                <a16:creationId xmlns:a16="http://schemas.microsoft.com/office/drawing/2014/main" id="{00000000-0008-0000-0800-000030600100}"/>
              </a:ext>
            </a:extLst>
          </xdr:cNvPr>
          <xdr:cNvSpPr/>
        </xdr:nvSpPr>
        <xdr:spPr bwMode="auto">
          <a:xfrm>
            <a:off x="5809589" y="7290591"/>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xmlns:a14="http://schemas.microsoft.com/office/drawing/2010/main" spid="_x0000_s90161"/>
              </a:ext>
              <a:ext uri="{FF2B5EF4-FFF2-40B4-BE49-F238E27FC236}">
                <a16:creationId xmlns:a16="http://schemas.microsoft.com/office/drawing/2014/main" id="{00000000-0008-0000-0800-000031600100}"/>
              </a:ext>
            </a:extLst>
          </xdr:cNvPr>
          <xdr:cNvSpPr/>
        </xdr:nvSpPr>
        <xdr:spPr bwMode="auto">
          <a:xfrm>
            <a:off x="5809590" y="7752507"/>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90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9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90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90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90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90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90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90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90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90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90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90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12" name="Group Box 13" hidden="1">
              <a:extLst>
                <a:ext uri="{63B3BB69-23CF-44E3-9099-C40C66FF867C}">
                  <a14:compatExt spid="_x0000_s901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62" name="Group Box 14" hidden="1">
              <a:extLst>
                <a:ext uri="{63B3BB69-23CF-44E3-9099-C40C66FF867C}">
                  <a14:compatExt spid="_x0000_s90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63" name="Group Box 15" hidden="1">
              <a:extLst>
                <a:ext uri="{63B3BB69-23CF-44E3-9099-C40C66FF867C}">
                  <a14:compatExt spid="_x0000_s90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64" name="Group Box 16" hidden="1">
              <a:extLst>
                <a:ext uri="{63B3BB69-23CF-44E3-9099-C40C66FF867C}">
                  <a14:compatExt spid="_x0000_s90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90165" name="Option Button 17" hidden="1">
              <a:extLst>
                <a:ext uri="{63B3BB69-23CF-44E3-9099-C40C66FF867C}">
                  <a14:compatExt spid="_x0000_s90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90166" name="Option Button 18" hidden="1">
              <a:extLst>
                <a:ext uri="{63B3BB69-23CF-44E3-9099-C40C66FF867C}">
                  <a14:compatExt spid="_x0000_s90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90167" name="Option Button 19" hidden="1">
              <a:extLst>
                <a:ext uri="{63B3BB69-23CF-44E3-9099-C40C66FF867C}">
                  <a14:compatExt spid="_x0000_s90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68" name="Group Box 20" hidden="1">
              <a:extLst>
                <a:ext uri="{63B3BB69-23CF-44E3-9099-C40C66FF867C}">
                  <a14:compatExt spid="_x0000_s90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69" name="Group Box 21" hidden="1">
              <a:extLst>
                <a:ext uri="{63B3BB69-23CF-44E3-9099-C40C66FF867C}">
                  <a14:compatExt spid="_x0000_s901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70" name="Group Box 22" hidden="1">
              <a:extLst>
                <a:ext uri="{63B3BB69-23CF-44E3-9099-C40C66FF867C}">
                  <a14:compatExt spid="_x0000_s90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71" name="Group Box 23" hidden="1">
              <a:extLst>
                <a:ext uri="{63B3BB69-23CF-44E3-9099-C40C66FF867C}">
                  <a14:compatExt spid="_x0000_s90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72" name="Group Box 24" hidden="1">
              <a:extLst>
                <a:ext uri="{63B3BB69-23CF-44E3-9099-C40C66FF867C}">
                  <a14:compatExt spid="_x0000_s901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73" name="Group Box 25" hidden="1">
              <a:extLst>
                <a:ext uri="{63B3BB69-23CF-44E3-9099-C40C66FF867C}">
                  <a14:compatExt spid="_x0000_s901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74" name="Group Box 26" hidden="1">
              <a:extLst>
                <a:ext uri="{63B3BB69-23CF-44E3-9099-C40C66FF867C}">
                  <a14:compatExt spid="_x0000_s90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75" name="Group Box 27" hidden="1">
              <a:extLst>
                <a:ext uri="{63B3BB69-23CF-44E3-9099-C40C66FF867C}">
                  <a14:compatExt spid="_x0000_s90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76" name="Group Box 28" hidden="1">
              <a:extLst>
                <a:ext uri="{63B3BB69-23CF-44E3-9099-C40C66FF867C}">
                  <a14:compatExt spid="_x0000_s901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77" name="Group Box 29" hidden="1">
              <a:extLst>
                <a:ext uri="{63B3BB69-23CF-44E3-9099-C40C66FF867C}">
                  <a14:compatExt spid="_x0000_s901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90178" name="Option Button 30" hidden="1">
              <a:extLst>
                <a:ext uri="{63B3BB69-23CF-44E3-9099-C40C66FF867C}">
                  <a14:compatExt spid="_x0000_s90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90179" name="Option Button 31" hidden="1">
              <a:extLst>
                <a:ext uri="{63B3BB69-23CF-44E3-9099-C40C66FF867C}">
                  <a14:compatExt spid="_x0000_s90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90180" name="Option Button 32" hidden="1">
              <a:extLst>
                <a:ext uri="{63B3BB69-23CF-44E3-9099-C40C66FF867C}">
                  <a14:compatExt spid="_x0000_s90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90181" name="Option Button 33" hidden="1">
              <a:extLst>
                <a:ext uri="{63B3BB69-23CF-44E3-9099-C40C66FF867C}">
                  <a14:compatExt spid="_x0000_s90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90182" name="Option Button 34" hidden="1">
              <a:extLst>
                <a:ext uri="{63B3BB69-23CF-44E3-9099-C40C66FF867C}">
                  <a14:compatExt spid="_x0000_s90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90183" name="Option Button 35" hidden="1">
              <a:extLst>
                <a:ext uri="{63B3BB69-23CF-44E3-9099-C40C66FF867C}">
                  <a14:compatExt spid="_x0000_s90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90184" name="Option Button 36" hidden="1">
              <a:extLst>
                <a:ext uri="{63B3BB69-23CF-44E3-9099-C40C66FF867C}">
                  <a14:compatExt spid="_x0000_s90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90185" name="Option Button 37" hidden="1">
              <a:extLst>
                <a:ext uri="{63B3BB69-23CF-44E3-9099-C40C66FF867C}">
                  <a14:compatExt spid="_x0000_s90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90186" name="Option Button 38" hidden="1">
              <a:extLst>
                <a:ext uri="{63B3BB69-23CF-44E3-9099-C40C66FF867C}">
                  <a14:compatExt spid="_x0000_s90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90187" name="Option Button 39" hidden="1">
              <a:extLst>
                <a:ext uri="{63B3BB69-23CF-44E3-9099-C40C66FF867C}">
                  <a14:compatExt spid="_x0000_s90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90188" name="Option Button 40" hidden="1">
              <a:extLst>
                <a:ext uri="{63B3BB69-23CF-44E3-9099-C40C66FF867C}">
                  <a14:compatExt spid="_x0000_s90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90189" name="Option Button 41" hidden="1">
              <a:extLst>
                <a:ext uri="{63B3BB69-23CF-44E3-9099-C40C66FF867C}">
                  <a14:compatExt spid="_x0000_s90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90190" name="Option Button 42" hidden="1">
              <a:extLst>
                <a:ext uri="{63B3BB69-23CF-44E3-9099-C40C66FF867C}">
                  <a14:compatExt spid="_x0000_s90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90191" name="Option Button 43" hidden="1">
              <a:extLst>
                <a:ext uri="{63B3BB69-23CF-44E3-9099-C40C66FF867C}">
                  <a14:compatExt spid="_x0000_s90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90192" name="Option Button 44" hidden="1">
              <a:extLst>
                <a:ext uri="{63B3BB69-23CF-44E3-9099-C40C66FF867C}">
                  <a14:compatExt spid="_x0000_s90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90193" name="Option Button 45" hidden="1">
              <a:extLst>
                <a:ext uri="{63B3BB69-23CF-44E3-9099-C40C66FF867C}">
                  <a14:compatExt spid="_x0000_s90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90194" name="Option Button 46" hidden="1">
              <a:extLst>
                <a:ext uri="{63B3BB69-23CF-44E3-9099-C40C66FF867C}">
                  <a14:compatExt spid="_x0000_s90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95" name="Group Box 47" hidden="1">
              <a:extLst>
                <a:ext uri="{63B3BB69-23CF-44E3-9099-C40C66FF867C}">
                  <a14:compatExt spid="_x0000_s901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90196" name="Option Button 48" hidden="1">
              <a:extLst>
                <a:ext uri="{63B3BB69-23CF-44E3-9099-C40C66FF867C}">
                  <a14:compatExt spid="_x0000_s90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90197" name="Option Button 49" hidden="1">
              <a:extLst>
                <a:ext uri="{63B3BB69-23CF-44E3-9099-C40C66FF867C}">
                  <a14:compatExt spid="_x0000_s90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xmlns:a14="http://schemas.microsoft.com/office/drawing/2010/main"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xmlns:a14="http://schemas.microsoft.com/office/drawing/2010/main"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0"/>
          <a:chExt cx="301792" cy="780048"/>
        </a:xfrm>
      </xdr:grpSpPr>
      <xdr:sp macro="" textlink="">
        <xdr:nvSpPr>
          <xdr:cNvPr id="91139" name="Option Button 3" hidden="1">
            <a:extLst>
              <a:ext uri="{63B3BB69-23CF-44E3-9099-C40C66FF867C}">
                <a14:compatExt xmlns:a14="http://schemas.microsoft.com/office/drawing/2010/main" spid="_x0000_s91139"/>
              </a:ext>
              <a:ext uri="{FF2B5EF4-FFF2-40B4-BE49-F238E27FC236}">
                <a16:creationId xmlns:a16="http://schemas.microsoft.com/office/drawing/2014/main" id="{00000000-0008-0000-0900-000003640100}"/>
              </a:ext>
            </a:extLst>
          </xdr:cNvPr>
          <xdr:cNvSpPr/>
        </xdr:nvSpPr>
        <xdr:spPr bwMode="auto">
          <a:xfrm>
            <a:off x="4479758" y="4496300"/>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xmlns:a14="http://schemas.microsoft.com/office/drawing/2010/main"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xmlns:a14="http://schemas.microsoft.com/office/drawing/2010/main"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2"/>
          <a:chExt cx="308371" cy="762884"/>
        </a:xfrm>
      </xdr:grpSpPr>
      <xdr:sp macro="" textlink="">
        <xdr:nvSpPr>
          <xdr:cNvPr id="91142" name="Option Button 6" hidden="1">
            <a:extLst>
              <a:ext uri="{63B3BB69-23CF-44E3-9099-C40C66FF867C}">
                <a14:compatExt xmlns:a14="http://schemas.microsoft.com/office/drawing/2010/main" spid="_x0000_s91142"/>
              </a:ext>
              <a:ext uri="{FF2B5EF4-FFF2-40B4-BE49-F238E27FC236}">
                <a16:creationId xmlns:a16="http://schemas.microsoft.com/office/drawing/2014/main" id="{00000000-0008-0000-0900-000006640100}"/>
              </a:ext>
            </a:extLst>
          </xdr:cNvPr>
          <xdr:cNvSpPr/>
        </xdr:nvSpPr>
        <xdr:spPr bwMode="auto">
          <a:xfrm>
            <a:off x="4549825" y="5456612"/>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xmlns:a14="http://schemas.microsoft.com/office/drawing/2010/main"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xmlns:a14="http://schemas.microsoft.com/office/drawing/2010/main" spid="_x0000_s91144"/>
              </a:ext>
              <a:ext uri="{FF2B5EF4-FFF2-40B4-BE49-F238E27FC236}">
                <a16:creationId xmlns:a16="http://schemas.microsoft.com/office/drawing/2014/main" id="{00000000-0008-0000-0900-000008640100}"/>
              </a:ext>
            </a:extLst>
          </xdr:cNvPr>
          <xdr:cNvSpPr/>
        </xdr:nvSpPr>
        <xdr:spPr bwMode="auto">
          <a:xfrm>
            <a:off x="4549825" y="6000422"/>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xmlns:a14="http://schemas.microsoft.com/office/drawing/2010/main"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xmlns:a14="http://schemas.microsoft.com/office/drawing/2010/main"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55"/>
          <a:chExt cx="301792" cy="494766"/>
        </a:xfrm>
      </xdr:grpSpPr>
      <xdr:sp macro="" textlink="">
        <xdr:nvSpPr>
          <xdr:cNvPr id="91147" name="Option Button 11" hidden="1">
            <a:extLst>
              <a:ext uri="{63B3BB69-23CF-44E3-9099-C40C66FF867C}">
                <a14:compatExt xmlns:a14="http://schemas.microsoft.com/office/drawing/2010/main" spid="_x0000_s91147"/>
              </a:ext>
              <a:ext uri="{FF2B5EF4-FFF2-40B4-BE49-F238E27FC236}">
                <a16:creationId xmlns:a16="http://schemas.microsoft.com/office/drawing/2014/main" id="{00000000-0008-0000-0900-00000B640100}"/>
              </a:ext>
            </a:extLst>
          </xdr:cNvPr>
          <xdr:cNvSpPr/>
        </xdr:nvSpPr>
        <xdr:spPr bwMode="auto">
          <a:xfrm>
            <a:off x="5763126" y="8931955"/>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xmlns:a14="http://schemas.microsoft.com/office/drawing/2010/main" spid="_x0000_s91148"/>
              </a:ext>
              <a:ext uri="{FF2B5EF4-FFF2-40B4-BE49-F238E27FC236}">
                <a16:creationId xmlns:a16="http://schemas.microsoft.com/office/drawing/2014/main" id="{00000000-0008-0000-0900-00000C640100}"/>
              </a:ext>
            </a:extLst>
          </xdr:cNvPr>
          <xdr:cNvSpPr/>
        </xdr:nvSpPr>
        <xdr:spPr bwMode="auto">
          <a:xfrm>
            <a:off x="5763126" y="9207646"/>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xmlns:a14="http://schemas.microsoft.com/office/drawing/2010/main"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xmlns:a14="http://schemas.microsoft.com/office/drawing/2010/main"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xmlns:a14="http://schemas.microsoft.com/office/drawing/2010/main"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xmlns:a14="http://schemas.microsoft.com/office/drawing/2010/main"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2"/>
          <a:chExt cx="308371" cy="779264"/>
        </a:xfrm>
      </xdr:grpSpPr>
      <xdr:sp macro="" textlink="">
        <xdr:nvSpPr>
          <xdr:cNvPr id="91153" name="Option Button 17" hidden="1">
            <a:extLst>
              <a:ext uri="{63B3BB69-23CF-44E3-9099-C40C66FF867C}">
                <a14:compatExt xmlns:a14="http://schemas.microsoft.com/office/drawing/2010/main" spid="_x0000_s91153"/>
              </a:ext>
              <a:ext uri="{FF2B5EF4-FFF2-40B4-BE49-F238E27FC236}">
                <a16:creationId xmlns:a16="http://schemas.microsoft.com/office/drawing/2014/main" id="{00000000-0008-0000-0900-000011640100}"/>
              </a:ext>
            </a:extLst>
          </xdr:cNvPr>
          <xdr:cNvSpPr/>
        </xdr:nvSpPr>
        <xdr:spPr bwMode="auto">
          <a:xfrm>
            <a:off x="4549825" y="6438932"/>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xmlns:a14="http://schemas.microsoft.com/office/drawing/2010/main" spid="_x0000_s91154"/>
              </a:ext>
              <a:ext uri="{FF2B5EF4-FFF2-40B4-BE49-F238E27FC236}">
                <a16:creationId xmlns:a16="http://schemas.microsoft.com/office/drawing/2014/main" id="{00000000-0008-0000-0900-000012640100}"/>
              </a:ext>
            </a:extLst>
          </xdr:cNvPr>
          <xdr:cNvSpPr/>
        </xdr:nvSpPr>
        <xdr:spPr bwMode="auto">
          <a:xfrm>
            <a:off x="4549825" y="6714679"/>
            <a:ext cx="308371"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xmlns:a14="http://schemas.microsoft.com/office/drawing/2010/main" spid="_x0000_s91155"/>
              </a:ext>
              <a:ext uri="{FF2B5EF4-FFF2-40B4-BE49-F238E27FC236}">
                <a16:creationId xmlns:a16="http://schemas.microsoft.com/office/drawing/2014/main" id="{00000000-0008-0000-0900-000013640100}"/>
              </a:ext>
            </a:extLst>
          </xdr:cNvPr>
          <xdr:cNvSpPr/>
        </xdr:nvSpPr>
        <xdr:spPr bwMode="auto">
          <a:xfrm>
            <a:off x="4549825" y="6999121"/>
            <a:ext cx="308371"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xmlns:a14="http://schemas.microsoft.com/office/drawing/2010/main"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xmlns:a14="http://schemas.microsoft.com/office/drawing/2010/main"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xmlns:a14="http://schemas.microsoft.com/office/drawing/2010/main"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xmlns:a14="http://schemas.microsoft.com/office/drawing/2010/main"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xmlns:a14="http://schemas.microsoft.com/office/drawing/2010/main"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xmlns:a14="http://schemas.microsoft.com/office/drawing/2010/main"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xmlns:a14="http://schemas.microsoft.com/office/drawing/2010/main"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xmlns:a14="http://schemas.microsoft.com/office/drawing/2010/main"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xmlns:a14="http://schemas.microsoft.com/office/drawing/2010/main"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xmlns:a14="http://schemas.microsoft.com/office/drawing/2010/main"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9" y="8168796"/>
          <a:chExt cx="217568" cy="792428"/>
        </a:xfrm>
      </xdr:grpSpPr>
      <xdr:sp macro="" textlink="">
        <xdr:nvSpPr>
          <xdr:cNvPr id="91166" name="Option Button 30" hidden="1">
            <a:extLst>
              <a:ext uri="{63B3BB69-23CF-44E3-9099-C40C66FF867C}">
                <a14:compatExt xmlns:a14="http://schemas.microsoft.com/office/drawing/2010/main" spid="_x0000_s91166"/>
              </a:ext>
              <a:ext uri="{FF2B5EF4-FFF2-40B4-BE49-F238E27FC236}">
                <a16:creationId xmlns:a16="http://schemas.microsoft.com/office/drawing/2014/main" id="{00000000-0008-0000-0900-00001E640100}"/>
              </a:ext>
            </a:extLst>
          </xdr:cNvPr>
          <xdr:cNvSpPr/>
        </xdr:nvSpPr>
        <xdr:spPr bwMode="auto">
          <a:xfrm>
            <a:off x="5768104" y="8168796"/>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xmlns:a14="http://schemas.microsoft.com/office/drawing/2010/main" spid="_x0000_s91167"/>
              </a:ext>
              <a:ext uri="{FF2B5EF4-FFF2-40B4-BE49-F238E27FC236}">
                <a16:creationId xmlns:a16="http://schemas.microsoft.com/office/drawing/2014/main" id="{00000000-0008-0000-0900-00001F640100}"/>
              </a:ext>
            </a:extLst>
          </xdr:cNvPr>
          <xdr:cNvSpPr/>
        </xdr:nvSpPr>
        <xdr:spPr bwMode="auto">
          <a:xfrm>
            <a:off x="5767609" y="8723098"/>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xmlns:a14="http://schemas.microsoft.com/office/drawing/2010/main"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xmlns:a14="http://schemas.microsoft.com/office/drawing/2010/main"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xmlns:a14="http://schemas.microsoft.com/office/drawing/2010/main"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xmlns:a14="http://schemas.microsoft.com/office/drawing/2010/main"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xmlns:a14="http://schemas.microsoft.com/office/drawing/2010/main"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xmlns:a14="http://schemas.microsoft.com/office/drawing/2010/main"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xmlns:a14="http://schemas.microsoft.com/office/drawing/2010/main"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xmlns:a14="http://schemas.microsoft.com/office/drawing/2010/main"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xmlns:a14="http://schemas.microsoft.com/office/drawing/2010/main"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xmlns:a14="http://schemas.microsoft.com/office/drawing/2010/main"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xmlns:a14="http://schemas.microsoft.com/office/drawing/2010/main"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xmlns:a14="http://schemas.microsoft.com/office/drawing/2010/main"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xmlns:a14="http://schemas.microsoft.com/office/drawing/2010/main"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53" y="8166062"/>
          <a:chExt cx="208607" cy="749798"/>
        </a:xfrm>
      </xdr:grpSpPr>
      <xdr:sp macro="" textlink="">
        <xdr:nvSpPr>
          <xdr:cNvPr id="91181" name="Option Button 45" hidden="1">
            <a:extLst>
              <a:ext uri="{63B3BB69-23CF-44E3-9099-C40C66FF867C}">
                <a14:compatExt xmlns:a14="http://schemas.microsoft.com/office/drawing/2010/main" spid="_x0000_s91181"/>
              </a:ext>
              <a:ext uri="{FF2B5EF4-FFF2-40B4-BE49-F238E27FC236}">
                <a16:creationId xmlns:a16="http://schemas.microsoft.com/office/drawing/2014/main" id="{00000000-0008-0000-0900-00002D640100}"/>
              </a:ext>
            </a:extLst>
          </xdr:cNvPr>
          <xdr:cNvSpPr/>
        </xdr:nvSpPr>
        <xdr:spPr bwMode="auto">
          <a:xfrm>
            <a:off x="4540451" y="8166062"/>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xmlns:a14="http://schemas.microsoft.com/office/drawing/2010/main" spid="_x0000_s91182"/>
              </a:ext>
              <a:ext uri="{FF2B5EF4-FFF2-40B4-BE49-F238E27FC236}">
                <a16:creationId xmlns:a16="http://schemas.microsoft.com/office/drawing/2014/main" id="{00000000-0008-0000-0900-00002E640100}"/>
              </a:ext>
            </a:extLst>
          </xdr:cNvPr>
          <xdr:cNvSpPr/>
        </xdr:nvSpPr>
        <xdr:spPr bwMode="auto">
          <a:xfrm>
            <a:off x="4538953" y="8640741"/>
            <a:ext cx="186515" cy="275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xmlns:a14="http://schemas.microsoft.com/office/drawing/2010/main"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1"/>
          <a:chExt cx="301595" cy="707491"/>
        </a:xfrm>
      </xdr:grpSpPr>
      <xdr:sp macro="" textlink="">
        <xdr:nvSpPr>
          <xdr:cNvPr id="91184" name="Option Button 48" hidden="1">
            <a:extLst>
              <a:ext uri="{63B3BB69-23CF-44E3-9099-C40C66FF867C}">
                <a14:compatExt xmlns:a14="http://schemas.microsoft.com/office/drawing/2010/main" spid="_x0000_s91184"/>
              </a:ext>
              <a:ext uri="{FF2B5EF4-FFF2-40B4-BE49-F238E27FC236}">
                <a16:creationId xmlns:a16="http://schemas.microsoft.com/office/drawing/2014/main" id="{00000000-0008-0000-0900-000030640100}"/>
              </a:ext>
            </a:extLst>
          </xdr:cNvPr>
          <xdr:cNvSpPr/>
        </xdr:nvSpPr>
        <xdr:spPr bwMode="auto">
          <a:xfrm>
            <a:off x="5809589" y="7290591"/>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xmlns:a14="http://schemas.microsoft.com/office/drawing/2010/main" spid="_x0000_s91185"/>
              </a:ext>
              <a:ext uri="{FF2B5EF4-FFF2-40B4-BE49-F238E27FC236}">
                <a16:creationId xmlns:a16="http://schemas.microsoft.com/office/drawing/2014/main" id="{00000000-0008-0000-0900-000031640100}"/>
              </a:ext>
            </a:extLst>
          </xdr:cNvPr>
          <xdr:cNvSpPr/>
        </xdr:nvSpPr>
        <xdr:spPr bwMode="auto">
          <a:xfrm>
            <a:off x="5809590" y="7752507"/>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91186" name="Option Button 1" hidden="1">
              <a:extLst>
                <a:ext uri="{63B3BB69-23CF-44E3-9099-C40C66FF867C}">
                  <a14:compatExt spid="_x0000_s9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91187" name="Option Button 2" hidden="1">
              <a:extLst>
                <a:ext uri="{63B3BB69-23CF-44E3-9099-C40C66FF867C}">
                  <a14:compatExt spid="_x0000_s9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91188" name="Option Button 3" hidden="1">
              <a:extLst>
                <a:ext uri="{63B3BB69-23CF-44E3-9099-C40C66FF867C}">
                  <a14:compatExt spid="_x0000_s9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91189" name="Option Button 4" hidden="1">
              <a:extLst>
                <a:ext uri="{63B3BB69-23CF-44E3-9099-C40C66FF867C}">
                  <a14:compatExt spid="_x0000_s9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91190" name="Option Button 5" hidden="1">
              <a:extLst>
                <a:ext uri="{63B3BB69-23CF-44E3-9099-C40C66FF867C}">
                  <a14:compatExt spid="_x0000_s9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91191" name="Option Button 6" hidden="1">
              <a:extLst>
                <a:ext uri="{63B3BB69-23CF-44E3-9099-C40C66FF867C}">
                  <a14:compatExt spid="_x0000_s9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91192" name="Option Button 7" hidden="1">
              <a:extLst>
                <a:ext uri="{63B3BB69-23CF-44E3-9099-C40C66FF867C}">
                  <a14:compatExt spid="_x0000_s9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91193" name="Option Button 8" hidden="1">
              <a:extLst>
                <a:ext uri="{63B3BB69-23CF-44E3-9099-C40C66FF867C}">
                  <a14:compatExt spid="_x0000_s9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94" name="Option Button 9" hidden="1">
              <a:extLst>
                <a:ext uri="{63B3BB69-23CF-44E3-9099-C40C66FF867C}">
                  <a14:compatExt spid="_x0000_s9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95" name="Option Button 10" hidden="1">
              <a:extLst>
                <a:ext uri="{63B3BB69-23CF-44E3-9099-C40C66FF867C}">
                  <a14:compatExt spid="_x0000_s9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91196" name="Option Button 11" hidden="1">
              <a:extLst>
                <a:ext uri="{63B3BB69-23CF-44E3-9099-C40C66FF867C}">
                  <a14:compatExt spid="_x0000_s9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91197" name="Option Button 12" hidden="1">
              <a:extLst>
                <a:ext uri="{63B3BB69-23CF-44E3-9099-C40C66FF867C}">
                  <a14:compatExt spid="_x0000_s9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98" name="Group Box 13" hidden="1">
              <a:extLst>
                <a:ext uri="{63B3BB69-23CF-44E3-9099-C40C66FF867C}">
                  <a14:compatExt spid="_x0000_s91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99" name="Group Box 14" hidden="1">
              <a:extLst>
                <a:ext uri="{63B3BB69-23CF-44E3-9099-C40C66FF867C}">
                  <a14:compatExt spid="_x0000_s91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52" name="Group Box 15" hidden="1">
              <a:extLst>
                <a:ext uri="{63B3BB69-23CF-44E3-9099-C40C66FF867C}">
                  <a14:compatExt spid="_x0000_s91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53" name="Group Box 16" hidden="1">
              <a:extLst>
                <a:ext uri="{63B3BB69-23CF-44E3-9099-C40C66FF867C}">
                  <a14:compatExt spid="_x0000_s91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54" name="Option Button 17" hidden="1">
              <a:extLst>
                <a:ext uri="{63B3BB69-23CF-44E3-9099-C40C66FF867C}">
                  <a14:compatExt spid="_x0000_s9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55" name="Option Button 18" hidden="1">
              <a:extLst>
                <a:ext uri="{63B3BB69-23CF-44E3-9099-C40C66FF867C}">
                  <a14:compatExt spid="_x0000_s9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56" name="Option Button 19" hidden="1">
              <a:extLst>
                <a:ext uri="{63B3BB69-23CF-44E3-9099-C40C66FF867C}">
                  <a14:compatExt spid="_x0000_s9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7" name="Group Box 20" hidden="1">
              <a:extLst>
                <a:ext uri="{63B3BB69-23CF-44E3-9099-C40C66FF867C}">
                  <a14:compatExt spid="_x0000_s911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58" name="Group Box 21" hidden="1">
              <a:extLst>
                <a:ext uri="{63B3BB69-23CF-44E3-9099-C40C66FF867C}">
                  <a14:compatExt spid="_x0000_s91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9" name="Group Box 22" hidden="1">
              <a:extLst>
                <a:ext uri="{63B3BB69-23CF-44E3-9099-C40C66FF867C}">
                  <a14:compatExt spid="_x0000_s91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60" name="Group Box 23" hidden="1">
              <a:extLst>
                <a:ext uri="{63B3BB69-23CF-44E3-9099-C40C66FF867C}">
                  <a14:compatExt spid="_x0000_s911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61" name="Group Box 24" hidden="1">
              <a:extLst>
                <a:ext uri="{63B3BB69-23CF-44E3-9099-C40C66FF867C}">
                  <a14:compatExt spid="_x0000_s911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2" name="Group Box 25" hidden="1">
              <a:extLst>
                <a:ext uri="{63B3BB69-23CF-44E3-9099-C40C66FF867C}">
                  <a14:compatExt spid="_x0000_s91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63" name="Group Box 26" hidden="1">
              <a:extLst>
                <a:ext uri="{63B3BB69-23CF-44E3-9099-C40C66FF867C}">
                  <a14:compatExt spid="_x0000_s91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36" name="Group Box 27" hidden="1">
              <a:extLst>
                <a:ext uri="{63B3BB69-23CF-44E3-9099-C40C66FF867C}">
                  <a14:compatExt spid="_x0000_s91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200" name="Group Box 28" hidden="1">
              <a:extLst>
                <a:ext uri="{63B3BB69-23CF-44E3-9099-C40C66FF867C}">
                  <a14:compatExt spid="_x0000_s91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201" name="Group Box 29" hidden="1">
              <a:extLst>
                <a:ext uri="{63B3BB69-23CF-44E3-9099-C40C66FF867C}">
                  <a14:compatExt spid="_x0000_s911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91202" name="Option Button 30" hidden="1">
              <a:extLst>
                <a:ext uri="{63B3BB69-23CF-44E3-9099-C40C66FF867C}">
                  <a14:compatExt spid="_x0000_s9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91203" name="Option Button 31" hidden="1">
              <a:extLst>
                <a:ext uri="{63B3BB69-23CF-44E3-9099-C40C66FF867C}">
                  <a14:compatExt spid="_x0000_s9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91204" name="Option Button 32" hidden="1">
              <a:extLst>
                <a:ext uri="{63B3BB69-23CF-44E3-9099-C40C66FF867C}">
                  <a14:compatExt spid="_x0000_s9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91205" name="Option Button 33" hidden="1">
              <a:extLst>
                <a:ext uri="{63B3BB69-23CF-44E3-9099-C40C66FF867C}">
                  <a14:compatExt spid="_x0000_s9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91206" name="Option Button 34" hidden="1">
              <a:extLst>
                <a:ext uri="{63B3BB69-23CF-44E3-9099-C40C66FF867C}">
                  <a14:compatExt spid="_x0000_s9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91207" name="Option Button 35" hidden="1">
              <a:extLst>
                <a:ext uri="{63B3BB69-23CF-44E3-9099-C40C66FF867C}">
                  <a14:compatExt spid="_x0000_s9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91208" name="Option Button 36" hidden="1">
              <a:extLst>
                <a:ext uri="{63B3BB69-23CF-44E3-9099-C40C66FF867C}">
                  <a14:compatExt spid="_x0000_s9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91209" name="Option Button 37" hidden="1">
              <a:extLst>
                <a:ext uri="{63B3BB69-23CF-44E3-9099-C40C66FF867C}">
                  <a14:compatExt spid="_x0000_s9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91210" name="Option Button 38" hidden="1">
              <a:extLst>
                <a:ext uri="{63B3BB69-23CF-44E3-9099-C40C66FF867C}">
                  <a14:compatExt spid="_x0000_s9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91211" name="Option Button 39" hidden="1">
              <a:extLst>
                <a:ext uri="{63B3BB69-23CF-44E3-9099-C40C66FF867C}">
                  <a14:compatExt spid="_x0000_s9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91212" name="Option Button 40" hidden="1">
              <a:extLst>
                <a:ext uri="{63B3BB69-23CF-44E3-9099-C40C66FF867C}">
                  <a14:compatExt spid="_x0000_s9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91213" name="Option Button 41" hidden="1">
              <a:extLst>
                <a:ext uri="{63B3BB69-23CF-44E3-9099-C40C66FF867C}">
                  <a14:compatExt spid="_x0000_s9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91214" name="Option Button 42" hidden="1">
              <a:extLst>
                <a:ext uri="{63B3BB69-23CF-44E3-9099-C40C66FF867C}">
                  <a14:compatExt spid="_x0000_s9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91215" name="Option Button 43" hidden="1">
              <a:extLst>
                <a:ext uri="{63B3BB69-23CF-44E3-9099-C40C66FF867C}">
                  <a14:compatExt spid="_x0000_s9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91216" name="Option Button 44" hidden="1">
              <a:extLst>
                <a:ext uri="{63B3BB69-23CF-44E3-9099-C40C66FF867C}">
                  <a14:compatExt spid="_x0000_s9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91217" name="Option Button 45" hidden="1">
              <a:extLst>
                <a:ext uri="{63B3BB69-23CF-44E3-9099-C40C66FF867C}">
                  <a14:compatExt spid="_x0000_s9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91218" name="Option Button 46" hidden="1">
              <a:extLst>
                <a:ext uri="{63B3BB69-23CF-44E3-9099-C40C66FF867C}">
                  <a14:compatExt spid="_x0000_s9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219" name="Group Box 47" hidden="1">
              <a:extLst>
                <a:ext uri="{63B3BB69-23CF-44E3-9099-C40C66FF867C}">
                  <a14:compatExt spid="_x0000_s91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91220" name="Option Button 48" hidden="1">
              <a:extLst>
                <a:ext uri="{63B3BB69-23CF-44E3-9099-C40C66FF867C}">
                  <a14:compatExt spid="_x0000_s9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91221" name="Option Button 49" hidden="1">
              <a:extLst>
                <a:ext uri="{63B3BB69-23CF-44E3-9099-C40C66FF867C}">
                  <a14:compatExt spid="_x0000_s9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1"/>
          <a:chExt cx="303832" cy="486865"/>
        </a:xfrm>
      </xdr:grpSpPr>
      <xdr:sp macro="" textlink="">
        <xdr:nvSpPr>
          <xdr:cNvPr id="79873" name="Option Button 1" hidden="1">
            <a:extLst>
              <a:ext uri="{63B3BB69-23CF-44E3-9099-C40C66FF867C}">
                <a14:compatExt xmlns:a14="http://schemas.microsoft.com/office/drawing/2010/main" spid="_x0000_s79873"/>
              </a:ext>
              <a:ext uri="{FF2B5EF4-FFF2-40B4-BE49-F238E27FC236}">
                <a16:creationId xmlns:a16="http://schemas.microsoft.com/office/drawing/2014/main" id="{00000000-0008-0000-0A00-000001380100}"/>
              </a:ext>
            </a:extLst>
          </xdr:cNvPr>
          <xdr:cNvSpPr/>
        </xdr:nvSpPr>
        <xdr:spPr bwMode="auto">
          <a:xfrm>
            <a:off x="4501773" y="3772581"/>
            <a:ext cx="303832" cy="248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xmlns:a14="http://schemas.microsoft.com/office/drawing/2010/main"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1"/>
          <a:chExt cx="301792" cy="780073"/>
        </a:xfrm>
      </xdr:grpSpPr>
      <xdr:sp macro="" textlink="">
        <xdr:nvSpPr>
          <xdr:cNvPr id="79875" name="Option Button 3" hidden="1">
            <a:extLst>
              <a:ext uri="{63B3BB69-23CF-44E3-9099-C40C66FF867C}">
                <a14:compatExt xmlns:a14="http://schemas.microsoft.com/office/drawing/2010/main" spid="_x0000_s79875"/>
              </a:ext>
              <a:ext uri="{FF2B5EF4-FFF2-40B4-BE49-F238E27FC236}">
                <a16:creationId xmlns:a16="http://schemas.microsoft.com/office/drawing/2014/main" id="{00000000-0008-0000-0A00-000003380100}"/>
              </a:ext>
            </a:extLst>
          </xdr:cNvPr>
          <xdr:cNvSpPr/>
        </xdr:nvSpPr>
        <xdr:spPr bwMode="auto">
          <a:xfrm>
            <a:off x="4479758" y="4496291"/>
            <a:ext cx="301792"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xmlns:a14="http://schemas.microsoft.com/office/drawing/2010/main"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xmlns:a14="http://schemas.microsoft.com/office/drawing/2010/main"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18"/>
          <a:chExt cx="308371" cy="762885"/>
        </a:xfrm>
      </xdr:grpSpPr>
      <xdr:sp macro="" textlink="">
        <xdr:nvSpPr>
          <xdr:cNvPr id="79878" name="Option Button 6" hidden="1">
            <a:extLst>
              <a:ext uri="{63B3BB69-23CF-44E3-9099-C40C66FF867C}">
                <a14:compatExt xmlns:a14="http://schemas.microsoft.com/office/drawing/2010/main" spid="_x0000_s79878"/>
              </a:ext>
              <a:ext uri="{FF2B5EF4-FFF2-40B4-BE49-F238E27FC236}">
                <a16:creationId xmlns:a16="http://schemas.microsoft.com/office/drawing/2014/main" id="{00000000-0008-0000-0A00-000006380100}"/>
              </a:ext>
            </a:extLst>
          </xdr:cNvPr>
          <xdr:cNvSpPr/>
        </xdr:nvSpPr>
        <xdr:spPr bwMode="auto">
          <a:xfrm>
            <a:off x="4549825" y="5456618"/>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xmlns:a14="http://schemas.microsoft.com/office/drawing/2010/main"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xmlns:a14="http://schemas.microsoft.com/office/drawing/2010/main" spid="_x0000_s79880"/>
              </a:ext>
              <a:ext uri="{FF2B5EF4-FFF2-40B4-BE49-F238E27FC236}">
                <a16:creationId xmlns:a16="http://schemas.microsoft.com/office/drawing/2014/main" id="{00000000-0008-0000-0A00-000008380100}"/>
              </a:ext>
            </a:extLst>
          </xdr:cNvPr>
          <xdr:cNvSpPr/>
        </xdr:nvSpPr>
        <xdr:spPr bwMode="auto">
          <a:xfrm>
            <a:off x="4549825" y="6000430"/>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xmlns:a14="http://schemas.microsoft.com/office/drawing/2010/main"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xmlns:a14="http://schemas.microsoft.com/office/drawing/2010/main"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82"/>
          <a:chExt cx="301792" cy="494739"/>
        </a:xfrm>
      </xdr:grpSpPr>
      <xdr:sp macro="" textlink="">
        <xdr:nvSpPr>
          <xdr:cNvPr id="79883" name="Option Button 11" hidden="1">
            <a:extLst>
              <a:ext uri="{63B3BB69-23CF-44E3-9099-C40C66FF867C}">
                <a14:compatExt xmlns:a14="http://schemas.microsoft.com/office/drawing/2010/main" spid="_x0000_s79883"/>
              </a:ext>
              <a:ext uri="{FF2B5EF4-FFF2-40B4-BE49-F238E27FC236}">
                <a16:creationId xmlns:a16="http://schemas.microsoft.com/office/drawing/2014/main" id="{00000000-0008-0000-0A00-00000B380100}"/>
              </a:ext>
            </a:extLst>
          </xdr:cNvPr>
          <xdr:cNvSpPr/>
        </xdr:nvSpPr>
        <xdr:spPr bwMode="auto">
          <a:xfrm>
            <a:off x="5763126" y="8931982"/>
            <a:ext cx="301792"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xmlns:a14="http://schemas.microsoft.com/office/drawing/2010/main" spid="_x0000_s79884"/>
              </a:ext>
              <a:ext uri="{FF2B5EF4-FFF2-40B4-BE49-F238E27FC236}">
                <a16:creationId xmlns:a16="http://schemas.microsoft.com/office/drawing/2014/main" id="{00000000-0008-0000-0A00-00000C380100}"/>
              </a:ext>
            </a:extLst>
          </xdr:cNvPr>
          <xdr:cNvSpPr/>
        </xdr:nvSpPr>
        <xdr:spPr bwMode="auto">
          <a:xfrm>
            <a:off x="5763126" y="9207646"/>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xmlns:a14="http://schemas.microsoft.com/office/drawing/2010/main"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xmlns:a14="http://schemas.microsoft.com/office/drawing/2010/main"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xmlns:a14="http://schemas.microsoft.com/office/drawing/2010/main"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xmlns:a14="http://schemas.microsoft.com/office/drawing/2010/main"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60"/>
          <a:chExt cx="308371" cy="779255"/>
        </a:xfrm>
      </xdr:grpSpPr>
      <xdr:sp macro="" textlink="">
        <xdr:nvSpPr>
          <xdr:cNvPr id="79889" name="Option Button 17" hidden="1">
            <a:extLst>
              <a:ext uri="{63B3BB69-23CF-44E3-9099-C40C66FF867C}">
                <a14:compatExt xmlns:a14="http://schemas.microsoft.com/office/drawing/2010/main" spid="_x0000_s79889"/>
              </a:ext>
              <a:ext uri="{FF2B5EF4-FFF2-40B4-BE49-F238E27FC236}">
                <a16:creationId xmlns:a16="http://schemas.microsoft.com/office/drawing/2014/main" id="{00000000-0008-0000-0A00-000011380100}"/>
              </a:ext>
            </a:extLst>
          </xdr:cNvPr>
          <xdr:cNvSpPr/>
        </xdr:nvSpPr>
        <xdr:spPr bwMode="auto">
          <a:xfrm>
            <a:off x="4549825" y="6438960"/>
            <a:ext cx="308371" cy="2381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xmlns:a14="http://schemas.microsoft.com/office/drawing/2010/main"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xmlns:a14="http://schemas.microsoft.com/office/drawing/2010/main" spid="_x0000_s79891"/>
              </a:ext>
              <a:ext uri="{FF2B5EF4-FFF2-40B4-BE49-F238E27FC236}">
                <a16:creationId xmlns:a16="http://schemas.microsoft.com/office/drawing/2014/main" id="{00000000-0008-0000-0A00-000013380100}"/>
              </a:ext>
            </a:extLst>
          </xdr:cNvPr>
          <xdr:cNvSpPr/>
        </xdr:nvSpPr>
        <xdr:spPr bwMode="auto">
          <a:xfrm>
            <a:off x="4549825" y="6999138"/>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xmlns:a14="http://schemas.microsoft.com/office/drawing/2010/main"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xmlns:a14="http://schemas.microsoft.com/office/drawing/2010/main"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xmlns:a14="http://schemas.microsoft.com/office/drawing/2010/main"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xmlns:a14="http://schemas.microsoft.com/office/drawing/2010/main"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xmlns:a14="http://schemas.microsoft.com/office/drawing/2010/main"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xmlns:a14="http://schemas.microsoft.com/office/drawing/2010/main"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xmlns:a14="http://schemas.microsoft.com/office/drawing/2010/main"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xmlns:a14="http://schemas.microsoft.com/office/drawing/2010/main"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xmlns:a14="http://schemas.microsoft.com/office/drawing/2010/main"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xmlns:a14="http://schemas.microsoft.com/office/drawing/2010/main"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14" y="8168717"/>
          <a:chExt cx="217624" cy="792562"/>
        </a:xfrm>
      </xdr:grpSpPr>
      <xdr:sp macro="" textlink="">
        <xdr:nvSpPr>
          <xdr:cNvPr id="79902" name="Option Button 30" hidden="1">
            <a:extLst>
              <a:ext uri="{63B3BB69-23CF-44E3-9099-C40C66FF867C}">
                <a14:compatExt xmlns:a14="http://schemas.microsoft.com/office/drawing/2010/main" spid="_x0000_s79902"/>
              </a:ext>
              <a:ext uri="{FF2B5EF4-FFF2-40B4-BE49-F238E27FC236}">
                <a16:creationId xmlns:a16="http://schemas.microsoft.com/office/drawing/2014/main" id="{00000000-0008-0000-0A00-00001E380100}"/>
              </a:ext>
            </a:extLst>
          </xdr:cNvPr>
          <xdr:cNvSpPr/>
        </xdr:nvSpPr>
        <xdr:spPr bwMode="auto">
          <a:xfrm>
            <a:off x="5768067" y="8168717"/>
            <a:ext cx="217071" cy="2376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xmlns:a14="http://schemas.microsoft.com/office/drawing/2010/main" spid="_x0000_s79903"/>
              </a:ext>
              <a:ext uri="{FF2B5EF4-FFF2-40B4-BE49-F238E27FC236}">
                <a16:creationId xmlns:a16="http://schemas.microsoft.com/office/drawing/2014/main" id="{00000000-0008-0000-0A00-00001F380100}"/>
              </a:ext>
            </a:extLst>
          </xdr:cNvPr>
          <xdr:cNvSpPr/>
        </xdr:nvSpPr>
        <xdr:spPr bwMode="auto">
          <a:xfrm>
            <a:off x="5767514" y="8723153"/>
            <a:ext cx="216066"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xmlns:a14="http://schemas.microsoft.com/office/drawing/2010/main"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xmlns:a14="http://schemas.microsoft.com/office/drawing/2010/main"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xmlns:a14="http://schemas.microsoft.com/office/drawing/2010/main"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xmlns:a14="http://schemas.microsoft.com/office/drawing/2010/main"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xmlns:a14="http://schemas.microsoft.com/office/drawing/2010/main"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xmlns:a14="http://schemas.microsoft.com/office/drawing/2010/main"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xmlns:a14="http://schemas.microsoft.com/office/drawing/2010/main"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xmlns:a14="http://schemas.microsoft.com/office/drawing/2010/main"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xmlns:a14="http://schemas.microsoft.com/office/drawing/2010/main"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xmlns:a14="http://schemas.microsoft.com/office/drawing/2010/main"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xmlns:a14="http://schemas.microsoft.com/office/drawing/2010/main"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xmlns:a14="http://schemas.microsoft.com/office/drawing/2010/main"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xmlns:a14="http://schemas.microsoft.com/office/drawing/2010/main"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8977" y="8166001"/>
          <a:chExt cx="208651" cy="749829"/>
        </a:xfrm>
      </xdr:grpSpPr>
      <xdr:sp macro="" textlink="">
        <xdr:nvSpPr>
          <xdr:cNvPr id="79917" name="Option Button 45" hidden="1">
            <a:extLst>
              <a:ext uri="{63B3BB69-23CF-44E3-9099-C40C66FF867C}">
                <a14:compatExt xmlns:a14="http://schemas.microsoft.com/office/drawing/2010/main" spid="_x0000_s79917"/>
              </a:ext>
              <a:ext uri="{FF2B5EF4-FFF2-40B4-BE49-F238E27FC236}">
                <a16:creationId xmlns:a16="http://schemas.microsoft.com/office/drawing/2014/main" id="{00000000-0008-0000-0A00-00002D380100}"/>
              </a:ext>
            </a:extLst>
          </xdr:cNvPr>
          <xdr:cNvSpPr/>
        </xdr:nvSpPr>
        <xdr:spPr bwMode="auto">
          <a:xfrm>
            <a:off x="4540517" y="8166001"/>
            <a:ext cx="207111" cy="240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xmlns:a14="http://schemas.microsoft.com/office/drawing/2010/main" spid="_x0000_s79918"/>
              </a:ext>
              <a:ext uri="{FF2B5EF4-FFF2-40B4-BE49-F238E27FC236}">
                <a16:creationId xmlns:a16="http://schemas.microsoft.com/office/drawing/2014/main" id="{00000000-0008-0000-0A00-00002E380100}"/>
              </a:ext>
            </a:extLst>
          </xdr:cNvPr>
          <xdr:cNvSpPr/>
        </xdr:nvSpPr>
        <xdr:spPr bwMode="auto">
          <a:xfrm>
            <a:off x="4538977" y="8640713"/>
            <a:ext cx="186516" cy="2751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xmlns:a14="http://schemas.microsoft.com/office/drawing/2010/main"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50" y="7305244"/>
          <a:chExt cx="210544" cy="718080"/>
        </a:xfrm>
      </xdr:grpSpPr>
      <xdr:sp macro="" textlink="">
        <xdr:nvSpPr>
          <xdr:cNvPr id="79953" name="Option Button 81" hidden="1">
            <a:extLst>
              <a:ext uri="{63B3BB69-23CF-44E3-9099-C40C66FF867C}">
                <a14:compatExt xmlns:a14="http://schemas.microsoft.com/office/drawing/2010/main" spid="_x0000_s79953"/>
              </a:ext>
              <a:ext uri="{FF2B5EF4-FFF2-40B4-BE49-F238E27FC236}">
                <a16:creationId xmlns:a16="http://schemas.microsoft.com/office/drawing/2014/main" id="{00000000-0008-0000-0A00-000051380100}"/>
              </a:ext>
            </a:extLst>
          </xdr:cNvPr>
          <xdr:cNvSpPr/>
        </xdr:nvSpPr>
        <xdr:spPr bwMode="auto">
          <a:xfrm>
            <a:off x="5898950" y="7305244"/>
            <a:ext cx="206990" cy="2477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xmlns:a14="http://schemas.microsoft.com/office/drawing/2010/main" spid="_x0000_s79954"/>
              </a:ext>
              <a:ext uri="{FF2B5EF4-FFF2-40B4-BE49-F238E27FC236}">
                <a16:creationId xmlns:a16="http://schemas.microsoft.com/office/drawing/2014/main" id="{00000000-0008-0000-0A00-000052380100}"/>
              </a:ext>
            </a:extLst>
          </xdr:cNvPr>
          <xdr:cNvSpPr/>
        </xdr:nvSpPr>
        <xdr:spPr bwMode="auto">
          <a:xfrm>
            <a:off x="5900085" y="7775532"/>
            <a:ext cx="209409" cy="2477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3" name="Option Button 1" hidden="1">
              <a:extLst>
                <a:ext uri="{63B3BB69-23CF-44E3-9099-C40C66FF867C}">
                  <a14:compatExt spid="_x0000_s79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4" name="Option Button 2" hidden="1">
              <a:extLst>
                <a:ext uri="{63B3BB69-23CF-44E3-9099-C40C66FF867C}">
                  <a14:compatExt spid="_x0000_s79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5" name="Option Button 3" hidden="1">
              <a:extLst>
                <a:ext uri="{63B3BB69-23CF-44E3-9099-C40C66FF867C}">
                  <a14:compatExt spid="_x0000_s79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6" name="Option Button 4" hidden="1">
              <a:extLst>
                <a:ext uri="{63B3BB69-23CF-44E3-9099-C40C66FF867C}">
                  <a14:compatExt spid="_x0000_s79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7" name="Option Button 5" hidden="1">
              <a:extLst>
                <a:ext uri="{63B3BB69-23CF-44E3-9099-C40C66FF867C}">
                  <a14:compatExt spid="_x0000_s79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8" name="Option Button 6" hidden="1">
              <a:extLst>
                <a:ext uri="{63B3BB69-23CF-44E3-9099-C40C66FF867C}">
                  <a14:compatExt spid="_x0000_s79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9" name="Option Button 7" hidden="1">
              <a:extLst>
                <a:ext uri="{63B3BB69-23CF-44E3-9099-C40C66FF867C}">
                  <a14:compatExt spid="_x0000_s79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60" name="Option Button 8" hidden="1">
              <a:extLst>
                <a:ext uri="{63B3BB69-23CF-44E3-9099-C40C66FF867C}">
                  <a14:compatExt spid="_x0000_s79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1" name="Option Button 9" hidden="1">
              <a:extLst>
                <a:ext uri="{63B3BB69-23CF-44E3-9099-C40C66FF867C}">
                  <a14:compatExt spid="_x0000_s79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2" name="Option Button 10" hidden="1">
              <a:extLst>
                <a:ext uri="{63B3BB69-23CF-44E3-9099-C40C66FF867C}">
                  <a14:compatExt spid="_x0000_s79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3" name="Option Button 11" hidden="1">
              <a:extLst>
                <a:ext uri="{63B3BB69-23CF-44E3-9099-C40C66FF867C}">
                  <a14:compatExt spid="_x0000_s79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79872" name="Option Button 12" hidden="1">
              <a:extLst>
                <a:ext uri="{63B3BB69-23CF-44E3-9099-C40C66FF867C}">
                  <a14:compatExt spid="_x0000_s79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920" name="Group Box 13" hidden="1">
              <a:extLst>
                <a:ext uri="{63B3BB69-23CF-44E3-9099-C40C66FF867C}">
                  <a14:compatExt spid="_x0000_s798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921" name="Group Box 14" hidden="1">
              <a:extLst>
                <a:ext uri="{63B3BB69-23CF-44E3-9099-C40C66FF867C}">
                  <a14:compatExt spid="_x0000_s798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922" name="Group Box 15" hidden="1">
              <a:extLst>
                <a:ext uri="{63B3BB69-23CF-44E3-9099-C40C66FF867C}">
                  <a14:compatExt spid="_x0000_s798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923" name="Group Box 16" hidden="1">
              <a:extLst>
                <a:ext uri="{63B3BB69-23CF-44E3-9099-C40C66FF867C}">
                  <a14:compatExt spid="_x0000_s798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79924" name="Option Button 17" hidden="1">
              <a:extLst>
                <a:ext uri="{63B3BB69-23CF-44E3-9099-C40C66FF867C}">
                  <a14:compatExt spid="_x0000_s79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79925" name="Option Button 18" hidden="1">
              <a:extLst>
                <a:ext uri="{63B3BB69-23CF-44E3-9099-C40C66FF867C}">
                  <a14:compatExt spid="_x0000_s79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79926" name="Option Button 19" hidden="1">
              <a:extLst>
                <a:ext uri="{63B3BB69-23CF-44E3-9099-C40C66FF867C}">
                  <a14:compatExt spid="_x0000_s79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927" name="Group Box 20" hidden="1">
              <a:extLst>
                <a:ext uri="{63B3BB69-23CF-44E3-9099-C40C66FF867C}">
                  <a14:compatExt spid="_x0000_s798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928" name="Group Box 21" hidden="1">
              <a:extLst>
                <a:ext uri="{63B3BB69-23CF-44E3-9099-C40C66FF867C}">
                  <a14:compatExt spid="_x0000_s798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929" name="Group Box 22" hidden="1">
              <a:extLst>
                <a:ext uri="{63B3BB69-23CF-44E3-9099-C40C66FF867C}">
                  <a14:compatExt spid="_x0000_s798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930" name="Group Box 23" hidden="1">
              <a:extLst>
                <a:ext uri="{63B3BB69-23CF-44E3-9099-C40C66FF867C}">
                  <a14:compatExt spid="_x0000_s798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931" name="Group Box 24" hidden="1">
              <a:extLst>
                <a:ext uri="{63B3BB69-23CF-44E3-9099-C40C66FF867C}">
                  <a14:compatExt spid="_x0000_s798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932" name="Group Box 25" hidden="1">
              <a:extLst>
                <a:ext uri="{63B3BB69-23CF-44E3-9099-C40C66FF867C}">
                  <a14:compatExt spid="_x0000_s798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933" name="Group Box 26" hidden="1">
              <a:extLst>
                <a:ext uri="{63B3BB69-23CF-44E3-9099-C40C66FF867C}">
                  <a14:compatExt spid="_x0000_s798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934" name="Group Box 27" hidden="1">
              <a:extLst>
                <a:ext uri="{63B3BB69-23CF-44E3-9099-C40C66FF867C}">
                  <a14:compatExt spid="_x0000_s798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35" name="Group Box 28" hidden="1">
              <a:extLst>
                <a:ext uri="{63B3BB69-23CF-44E3-9099-C40C66FF867C}">
                  <a14:compatExt spid="_x0000_s799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36" name="Group Box 29" hidden="1">
              <a:extLst>
                <a:ext uri="{63B3BB69-23CF-44E3-9099-C40C66FF867C}">
                  <a14:compatExt spid="_x0000_s799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79937" name="Option Button 30" hidden="1">
              <a:extLst>
                <a:ext uri="{63B3BB69-23CF-44E3-9099-C40C66FF867C}">
                  <a14:compatExt spid="_x0000_s79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79938" name="Option Button 31" hidden="1">
              <a:extLst>
                <a:ext uri="{63B3BB69-23CF-44E3-9099-C40C66FF867C}">
                  <a14:compatExt spid="_x0000_s79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79939" name="Option Button 32" hidden="1">
              <a:extLst>
                <a:ext uri="{63B3BB69-23CF-44E3-9099-C40C66FF867C}">
                  <a14:compatExt spid="_x0000_s79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79940" name="Option Button 33" hidden="1">
              <a:extLst>
                <a:ext uri="{63B3BB69-23CF-44E3-9099-C40C66FF867C}">
                  <a14:compatExt spid="_x0000_s79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79941" name="Option Button 34" hidden="1">
              <a:extLst>
                <a:ext uri="{63B3BB69-23CF-44E3-9099-C40C66FF867C}">
                  <a14:compatExt spid="_x0000_s79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79942" name="Option Button 35" hidden="1">
              <a:extLst>
                <a:ext uri="{63B3BB69-23CF-44E3-9099-C40C66FF867C}">
                  <a14:compatExt spid="_x0000_s79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79943" name="Option Button 36" hidden="1">
              <a:extLst>
                <a:ext uri="{63B3BB69-23CF-44E3-9099-C40C66FF867C}">
                  <a14:compatExt spid="_x0000_s79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79944" name="Option Button 37" hidden="1">
              <a:extLst>
                <a:ext uri="{63B3BB69-23CF-44E3-9099-C40C66FF867C}">
                  <a14:compatExt spid="_x0000_s79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79945" name="Option Button 38" hidden="1">
              <a:extLst>
                <a:ext uri="{63B3BB69-23CF-44E3-9099-C40C66FF867C}">
                  <a14:compatExt spid="_x0000_s79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79946" name="Option Button 39" hidden="1">
              <a:extLst>
                <a:ext uri="{63B3BB69-23CF-44E3-9099-C40C66FF867C}">
                  <a14:compatExt spid="_x0000_s79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79947" name="Option Button 40" hidden="1">
              <a:extLst>
                <a:ext uri="{63B3BB69-23CF-44E3-9099-C40C66FF867C}">
                  <a14:compatExt spid="_x0000_s79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79948" name="Option Button 41" hidden="1">
              <a:extLst>
                <a:ext uri="{63B3BB69-23CF-44E3-9099-C40C66FF867C}">
                  <a14:compatExt spid="_x0000_s79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79949" name="Option Button 42" hidden="1">
              <a:extLst>
                <a:ext uri="{63B3BB69-23CF-44E3-9099-C40C66FF867C}">
                  <a14:compatExt spid="_x0000_s79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79950" name="Option Button 43" hidden="1">
              <a:extLst>
                <a:ext uri="{63B3BB69-23CF-44E3-9099-C40C66FF867C}">
                  <a14:compatExt spid="_x0000_s79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79951" name="Option Button 44" hidden="1">
              <a:extLst>
                <a:ext uri="{63B3BB69-23CF-44E3-9099-C40C66FF867C}">
                  <a14:compatExt spid="_x0000_s79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79952" name="Option Button 45" hidden="1">
              <a:extLst>
                <a:ext uri="{63B3BB69-23CF-44E3-9099-C40C66FF867C}">
                  <a14:compatExt spid="_x0000_s79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79955" name="Option Button 46" hidden="1">
              <a:extLst>
                <a:ext uri="{63B3BB69-23CF-44E3-9099-C40C66FF867C}">
                  <a14:compatExt spid="_x0000_s79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56" name="Group Box 47" hidden="1">
              <a:extLst>
                <a:ext uri="{63B3BB69-23CF-44E3-9099-C40C66FF867C}">
                  <a14:compatExt spid="_x0000_s799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133350</xdr:rowOff>
        </xdr:from>
        <xdr:to>
          <xdr:col>37</xdr:col>
          <xdr:colOff>19050</xdr:colOff>
          <xdr:row>36</xdr:row>
          <xdr:rowOff>28575</xdr:rowOff>
        </xdr:to>
        <xdr:sp macro="" textlink="">
          <xdr:nvSpPr>
            <xdr:cNvPr id="79957" name="Option Button 81" hidden="1">
              <a:extLst>
                <a:ext uri="{63B3BB69-23CF-44E3-9099-C40C66FF867C}">
                  <a14:compatExt spid="_x0000_s7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247650</xdr:rowOff>
        </xdr:from>
        <xdr:to>
          <xdr:col>37</xdr:col>
          <xdr:colOff>28575</xdr:colOff>
          <xdr:row>38</xdr:row>
          <xdr:rowOff>19050</xdr:rowOff>
        </xdr:to>
        <xdr:sp macro="" textlink="">
          <xdr:nvSpPr>
            <xdr:cNvPr id="79958" name="Option Button 82" hidden="1">
              <a:extLst>
                <a:ext uri="{63B3BB69-23CF-44E3-9099-C40C66FF867C}">
                  <a14:compatExt spid="_x0000_s7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zoomScaleNormal="120" zoomScaleSheetLayoutView="100" zoomScalePageLayoutView="64" workbookViewId="0">
      <selection activeCell="H10" sqref="H10:AK10"/>
    </sheetView>
  </sheetViews>
  <sheetFormatPr defaultColWidth="9" defaultRowHeight="13.5"/>
  <cols>
    <col min="1" max="1" width="2.125" style="257" customWidth="1"/>
    <col min="2" max="2" width="3.125" style="257" customWidth="1"/>
    <col min="3" max="7" width="2.625" style="257" customWidth="1"/>
    <col min="8" max="27" width="2.5" style="257" customWidth="1"/>
    <col min="28" max="28" width="3.5" style="257" customWidth="1"/>
    <col min="29" max="36" width="2.5" style="257" customWidth="1"/>
    <col min="37" max="37" width="2.875" style="257" customWidth="1"/>
    <col min="38" max="38" width="2.5" style="257" customWidth="1"/>
    <col min="39" max="39" width="6.875" style="257" customWidth="1"/>
    <col min="40" max="43" width="5.375" style="257" customWidth="1"/>
    <col min="44" max="44" width="7.375" style="257" customWidth="1"/>
    <col min="45" max="52" width="5.375" style="257" customWidth="1"/>
    <col min="53" max="55" width="5.5" style="257" customWidth="1"/>
    <col min="56" max="56" width="5.875" style="257" customWidth="1"/>
    <col min="57" max="57" width="6" style="257" customWidth="1"/>
    <col min="58" max="58" width="5.625" style="257" customWidth="1"/>
    <col min="59" max="67" width="4.125" style="257" customWidth="1"/>
    <col min="68" max="69" width="9" style="257"/>
    <col min="70" max="70" width="9" style="257" customWidth="1"/>
    <col min="71" max="16384" width="9" style="257"/>
  </cols>
  <sheetData>
    <row r="1" spans="1:39" ht="18.75" customHeight="1">
      <c r="A1" s="255"/>
      <c r="B1" s="256" t="s">
        <v>2366</v>
      </c>
      <c r="C1" s="171"/>
      <c r="D1" s="171"/>
      <c r="E1" s="171"/>
      <c r="F1" s="171"/>
      <c r="G1" s="171"/>
      <c r="H1" s="171"/>
      <c r="I1" s="171"/>
      <c r="J1" s="171"/>
      <c r="K1" s="171"/>
      <c r="L1" s="171"/>
      <c r="M1" s="171"/>
      <c r="N1" s="171"/>
      <c r="O1" s="171"/>
      <c r="P1" s="171"/>
      <c r="Q1" s="171"/>
      <c r="R1" s="171"/>
      <c r="S1" s="171"/>
      <c r="T1" s="171"/>
      <c r="U1" s="171"/>
      <c r="V1" s="171"/>
      <c r="W1" s="171"/>
      <c r="X1" s="171"/>
      <c r="Y1" s="171"/>
      <c r="Z1" s="536" t="s">
        <v>25</v>
      </c>
      <c r="AA1" s="536"/>
      <c r="AB1" s="536"/>
      <c r="AC1" s="536"/>
      <c r="AD1" s="537"/>
      <c r="AE1" s="537"/>
      <c r="AF1" s="537"/>
      <c r="AG1" s="537"/>
      <c r="AH1" s="537"/>
      <c r="AI1" s="537"/>
      <c r="AJ1" s="537"/>
      <c r="AK1" s="537"/>
      <c r="AL1" s="255"/>
    </row>
    <row r="2" spans="1:39" ht="10.5" customHeight="1">
      <c r="A2" s="255"/>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255"/>
    </row>
    <row r="3" spans="1:39" ht="24" customHeight="1">
      <c r="A3" s="255"/>
      <c r="B3" s="538" t="s">
        <v>26</v>
      </c>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258"/>
      <c r="AM3" s="259"/>
    </row>
    <row r="4" spans="1:39" ht="9" customHeight="1">
      <c r="A4" s="255"/>
      <c r="B4" s="260"/>
      <c r="C4" s="26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255"/>
    </row>
    <row r="5" spans="1:39" ht="19.5" customHeight="1">
      <c r="A5" s="255"/>
      <c r="B5" s="262" t="s">
        <v>2160</v>
      </c>
      <c r="C5" s="262"/>
      <c r="D5" s="262"/>
      <c r="E5" s="262"/>
      <c r="F5" s="262"/>
      <c r="G5" s="262"/>
      <c r="H5" s="262"/>
      <c r="I5" s="262"/>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55"/>
    </row>
    <row r="6" spans="1:39" s="265" customFormat="1" ht="13.5" customHeight="1">
      <c r="A6" s="264"/>
      <c r="B6" s="539" t="s">
        <v>21</v>
      </c>
      <c r="C6" s="540"/>
      <c r="D6" s="540"/>
      <c r="E6" s="540"/>
      <c r="F6" s="540"/>
      <c r="G6" s="541"/>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3"/>
      <c r="AL6" s="264"/>
    </row>
    <row r="7" spans="1:39" s="265" customFormat="1" ht="25.5" customHeight="1">
      <c r="A7" s="264"/>
      <c r="B7" s="544" t="s">
        <v>20</v>
      </c>
      <c r="C7" s="545"/>
      <c r="D7" s="545"/>
      <c r="E7" s="545"/>
      <c r="F7" s="545"/>
      <c r="G7" s="546"/>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8"/>
      <c r="AL7" s="264"/>
    </row>
    <row r="8" spans="1:39" s="265" customFormat="1" ht="12.75" customHeight="1">
      <c r="A8" s="264"/>
      <c r="B8" s="570" t="s">
        <v>2161</v>
      </c>
      <c r="C8" s="571"/>
      <c r="D8" s="571"/>
      <c r="E8" s="571"/>
      <c r="F8" s="571"/>
      <c r="G8" s="572"/>
      <c r="H8" s="266" t="s">
        <v>2367</v>
      </c>
      <c r="I8" s="967"/>
      <c r="J8" s="967"/>
      <c r="K8" s="267" t="s">
        <v>2369</v>
      </c>
      <c r="L8" s="967"/>
      <c r="M8" s="968"/>
      <c r="N8" s="268"/>
      <c r="O8" s="269"/>
      <c r="P8" s="269"/>
      <c r="Q8" s="269"/>
      <c r="R8" s="269"/>
      <c r="S8" s="269"/>
      <c r="T8" s="269"/>
      <c r="U8" s="269"/>
      <c r="V8" s="269"/>
      <c r="W8" s="269"/>
      <c r="X8" s="269"/>
      <c r="Y8" s="269"/>
      <c r="Z8" s="269"/>
      <c r="AA8" s="269"/>
      <c r="AB8" s="269"/>
      <c r="AC8" s="269"/>
      <c r="AD8" s="269"/>
      <c r="AE8" s="269"/>
      <c r="AF8" s="269"/>
      <c r="AG8" s="269"/>
      <c r="AH8" s="269"/>
      <c r="AI8" s="269"/>
      <c r="AJ8" s="269"/>
      <c r="AK8" s="270"/>
      <c r="AL8" s="264"/>
    </row>
    <row r="9" spans="1:39" s="265" customFormat="1" ht="16.5" customHeight="1">
      <c r="A9" s="264"/>
      <c r="B9" s="558"/>
      <c r="C9" s="559"/>
      <c r="D9" s="559"/>
      <c r="E9" s="559"/>
      <c r="F9" s="559"/>
      <c r="G9" s="560"/>
      <c r="H9" s="573"/>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264"/>
    </row>
    <row r="10" spans="1:39" s="265" customFormat="1" ht="16.5" customHeight="1">
      <c r="A10" s="264"/>
      <c r="B10" s="558"/>
      <c r="C10" s="559"/>
      <c r="D10" s="559"/>
      <c r="E10" s="559"/>
      <c r="F10" s="559"/>
      <c r="G10" s="560"/>
      <c r="H10" s="576"/>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2"/>
      <c r="AL10" s="264"/>
    </row>
    <row r="11" spans="1:39" s="265" customFormat="1" ht="13.5" customHeight="1">
      <c r="A11" s="264"/>
      <c r="B11" s="577" t="s">
        <v>21</v>
      </c>
      <c r="C11" s="578"/>
      <c r="D11" s="578"/>
      <c r="E11" s="578"/>
      <c r="F11" s="578"/>
      <c r="G11" s="579"/>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3"/>
      <c r="AL11" s="264"/>
    </row>
    <row r="12" spans="1:39" s="265" customFormat="1" ht="22.5" customHeight="1">
      <c r="A12" s="264"/>
      <c r="B12" s="558" t="s">
        <v>2162</v>
      </c>
      <c r="C12" s="559"/>
      <c r="D12" s="559"/>
      <c r="E12" s="559"/>
      <c r="F12" s="559"/>
      <c r="G12" s="560"/>
      <c r="H12" s="561"/>
      <c r="I12" s="561"/>
      <c r="J12" s="561"/>
      <c r="K12" s="561"/>
      <c r="L12" s="561"/>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2"/>
      <c r="AL12" s="264"/>
    </row>
    <row r="13" spans="1:39" s="265" customFormat="1" ht="18.75" customHeight="1">
      <c r="A13" s="264"/>
      <c r="B13" s="563" t="s">
        <v>2163</v>
      </c>
      <c r="C13" s="563"/>
      <c r="D13" s="563"/>
      <c r="E13" s="563"/>
      <c r="F13" s="563"/>
      <c r="G13" s="563"/>
      <c r="H13" s="564" t="s">
        <v>24</v>
      </c>
      <c r="I13" s="563"/>
      <c r="J13" s="563"/>
      <c r="K13" s="563"/>
      <c r="L13" s="565"/>
      <c r="M13" s="566"/>
      <c r="N13" s="566"/>
      <c r="O13" s="566"/>
      <c r="P13" s="566"/>
      <c r="Q13" s="566"/>
      <c r="R13" s="566"/>
      <c r="S13" s="566"/>
      <c r="T13" s="566"/>
      <c r="U13" s="567"/>
      <c r="V13" s="568" t="s">
        <v>2368</v>
      </c>
      <c r="W13" s="569"/>
      <c r="X13" s="569"/>
      <c r="Y13" s="564"/>
      <c r="Z13" s="565"/>
      <c r="AA13" s="566"/>
      <c r="AB13" s="566"/>
      <c r="AC13" s="566"/>
      <c r="AD13" s="566"/>
      <c r="AE13" s="566"/>
      <c r="AF13" s="566"/>
      <c r="AG13" s="566"/>
      <c r="AH13" s="566"/>
      <c r="AI13" s="566"/>
      <c r="AJ13" s="566"/>
      <c r="AK13" s="567"/>
      <c r="AL13" s="264"/>
    </row>
    <row r="14" spans="1:39" ht="7.5" customHeight="1">
      <c r="A14" s="255"/>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255"/>
    </row>
    <row r="15" spans="1:39" ht="18" customHeight="1">
      <c r="A15" s="255"/>
      <c r="B15" s="271" t="s">
        <v>29</v>
      </c>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55"/>
    </row>
    <row r="16" spans="1:39" ht="18.75" customHeight="1">
      <c r="A16" s="255"/>
      <c r="B16" s="273" t="s">
        <v>30</v>
      </c>
      <c r="C16" s="274"/>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255"/>
    </row>
    <row r="17" spans="1:55" ht="18.75" customHeight="1">
      <c r="B17" s="580" t="s">
        <v>31</v>
      </c>
      <c r="C17" s="581"/>
      <c r="D17" s="581"/>
      <c r="E17" s="581"/>
      <c r="F17" s="581"/>
      <c r="G17" s="581"/>
      <c r="H17" s="581"/>
      <c r="I17" s="581"/>
      <c r="J17" s="581"/>
      <c r="K17" s="581"/>
      <c r="L17" s="581"/>
      <c r="M17" s="581"/>
      <c r="N17" s="581"/>
      <c r="O17" s="581"/>
      <c r="P17" s="581"/>
      <c r="Q17" s="581"/>
      <c r="R17" s="581"/>
      <c r="S17" s="581"/>
      <c r="T17" s="581"/>
      <c r="U17" s="581"/>
      <c r="V17" s="581"/>
      <c r="W17" s="583"/>
      <c r="X17" s="171"/>
      <c r="Y17" s="171"/>
      <c r="Z17" s="171"/>
      <c r="AA17" s="171"/>
      <c r="AB17" s="171"/>
      <c r="AC17" s="171"/>
      <c r="AD17" s="171"/>
      <c r="AE17" s="171"/>
      <c r="AF17" s="171"/>
      <c r="AG17" s="171"/>
      <c r="AH17" s="171"/>
      <c r="AI17" s="171"/>
      <c r="AJ17" s="171"/>
      <c r="AK17" s="171"/>
      <c r="AL17" s="255"/>
    </row>
    <row r="18" spans="1:55" ht="26.25" customHeight="1">
      <c r="A18" s="255"/>
      <c r="B18" s="275" t="s">
        <v>33</v>
      </c>
      <c r="C18" s="972" t="s">
        <v>34</v>
      </c>
      <c r="D18" s="972"/>
      <c r="E18" s="972"/>
      <c r="F18" s="972"/>
      <c r="G18" s="972"/>
      <c r="H18" s="972"/>
      <c r="I18" s="972"/>
      <c r="J18" s="972"/>
      <c r="K18" s="972"/>
      <c r="L18" s="972"/>
      <c r="M18" s="972"/>
      <c r="N18" s="972"/>
      <c r="O18" s="972"/>
      <c r="P18" s="976"/>
      <c r="Q18" s="973">
        <f>SUM('別紙様式6-2 事業所個票１:事業所個票10'!V51,'別紙様式6-2 事業所個票１:事業所個票10'!AC51)</f>
        <v>0</v>
      </c>
      <c r="R18" s="974"/>
      <c r="S18" s="974"/>
      <c r="T18" s="974"/>
      <c r="U18" s="974"/>
      <c r="V18" s="975"/>
      <c r="W18" s="276" t="s">
        <v>2405</v>
      </c>
      <c r="X18" s="255"/>
      <c r="Y18" s="255"/>
      <c r="Z18" s="171"/>
      <c r="AA18" s="171"/>
      <c r="AB18" s="171"/>
      <c r="AC18" s="171"/>
      <c r="AD18" s="255"/>
      <c r="AE18" s="255"/>
      <c r="AF18" s="255"/>
      <c r="AG18" s="255"/>
      <c r="AH18" s="255"/>
      <c r="AI18" s="255"/>
      <c r="AJ18" s="255"/>
      <c r="AK18" s="255"/>
      <c r="AL18" s="255"/>
    </row>
    <row r="19" spans="1:55" ht="26.25" customHeight="1" thickBot="1">
      <c r="A19" s="255"/>
      <c r="B19" s="277"/>
      <c r="C19" s="278" t="s">
        <v>35</v>
      </c>
      <c r="D19" s="584" t="s">
        <v>36</v>
      </c>
      <c r="E19" s="584"/>
      <c r="F19" s="584"/>
      <c r="G19" s="584"/>
      <c r="H19" s="584"/>
      <c r="I19" s="584"/>
      <c r="J19" s="584"/>
      <c r="K19" s="584"/>
      <c r="L19" s="584"/>
      <c r="M19" s="584"/>
      <c r="N19" s="584"/>
      <c r="O19" s="584"/>
      <c r="P19" s="585"/>
      <c r="Q19" s="973">
        <f>SUM('別紙様式6-2 事業所個票１:事業所個票10'!BI51)</f>
        <v>0</v>
      </c>
      <c r="R19" s="974"/>
      <c r="S19" s="974"/>
      <c r="T19" s="974"/>
      <c r="U19" s="974"/>
      <c r="V19" s="975"/>
      <c r="W19" s="276" t="s">
        <v>32</v>
      </c>
      <c r="X19" s="255"/>
      <c r="Y19" s="255"/>
      <c r="Z19" s="171"/>
      <c r="AA19" s="171"/>
      <c r="AB19" s="255"/>
      <c r="AC19" s="255"/>
      <c r="AD19" s="255"/>
      <c r="AE19" s="255"/>
      <c r="AF19" s="255"/>
      <c r="AG19" s="255"/>
      <c r="AH19" s="255"/>
      <c r="AI19" s="255"/>
      <c r="AJ19" s="255"/>
      <c r="AK19" s="255"/>
      <c r="AL19" s="255"/>
    </row>
    <row r="20" spans="1:55" ht="30" customHeight="1" thickBot="1">
      <c r="A20" s="255"/>
      <c r="B20" s="279"/>
      <c r="C20" s="280"/>
      <c r="D20" s="281" t="s">
        <v>37</v>
      </c>
      <c r="E20" s="584" t="s">
        <v>38</v>
      </c>
      <c r="F20" s="584"/>
      <c r="G20" s="584"/>
      <c r="H20" s="584"/>
      <c r="I20" s="584"/>
      <c r="J20" s="584"/>
      <c r="K20" s="584"/>
      <c r="L20" s="584"/>
      <c r="M20" s="584"/>
      <c r="N20" s="584"/>
      <c r="O20" s="584"/>
      <c r="P20" s="977"/>
      <c r="Q20" s="591"/>
      <c r="R20" s="592"/>
      <c r="S20" s="592"/>
      <c r="T20" s="592"/>
      <c r="U20" s="592"/>
      <c r="V20" s="593"/>
      <c r="W20" s="282" t="s">
        <v>32</v>
      </c>
      <c r="X20" s="171" t="s">
        <v>39</v>
      </c>
      <c r="Y20" s="283" t="str">
        <f>IF(Q20&gt;Q19,"×","")</f>
        <v/>
      </c>
      <c r="Z20" s="255"/>
      <c r="AA20" s="255"/>
      <c r="AB20" s="255"/>
      <c r="AC20" s="255"/>
      <c r="AD20" s="255"/>
      <c r="AE20" s="255"/>
      <c r="AF20" s="255"/>
      <c r="AG20" s="255"/>
      <c r="AH20" s="255"/>
      <c r="AI20" s="255"/>
      <c r="AJ20" s="255"/>
      <c r="AK20" s="255"/>
      <c r="AL20" s="255"/>
      <c r="AM20" s="969" t="s">
        <v>2221</v>
      </c>
      <c r="AN20" s="970"/>
      <c r="AO20" s="970"/>
      <c r="AP20" s="970"/>
      <c r="AQ20" s="970"/>
      <c r="AR20" s="970"/>
      <c r="AS20" s="970"/>
      <c r="AT20" s="970"/>
      <c r="AU20" s="970"/>
      <c r="AV20" s="970"/>
      <c r="AW20" s="970"/>
      <c r="AX20" s="970"/>
      <c r="AY20" s="970"/>
      <c r="AZ20" s="970"/>
      <c r="BA20" s="970"/>
      <c r="BB20" s="970"/>
      <c r="BC20" s="971"/>
    </row>
    <row r="21" spans="1:55" ht="28.5" customHeight="1" thickBot="1">
      <c r="A21" s="255"/>
      <c r="B21" s="284" t="s">
        <v>40</v>
      </c>
      <c r="C21" s="584" t="s">
        <v>2222</v>
      </c>
      <c r="D21" s="972"/>
      <c r="E21" s="972"/>
      <c r="F21" s="972"/>
      <c r="G21" s="972"/>
      <c r="H21" s="972"/>
      <c r="I21" s="972"/>
      <c r="J21" s="972"/>
      <c r="K21" s="972"/>
      <c r="L21" s="972"/>
      <c r="M21" s="972"/>
      <c r="N21" s="972"/>
      <c r="O21" s="972"/>
      <c r="P21" s="972"/>
      <c r="Q21" s="973">
        <f>Q18-Q20</f>
        <v>0</v>
      </c>
      <c r="R21" s="974"/>
      <c r="S21" s="974"/>
      <c r="T21" s="974"/>
      <c r="U21" s="974"/>
      <c r="V21" s="975"/>
      <c r="W21" s="285" t="s">
        <v>32</v>
      </c>
      <c r="X21" s="171" t="s">
        <v>39</v>
      </c>
      <c r="Y21" s="588" t="str">
        <f>IFERROR(IF(Q22&gt;=Q21,"○","×"),"")</f>
        <v>○</v>
      </c>
      <c r="Z21" s="255"/>
      <c r="AA21" s="255"/>
      <c r="AB21" s="255"/>
      <c r="AC21" s="255"/>
      <c r="AD21" s="255"/>
      <c r="AE21" s="255"/>
      <c r="AF21" s="255"/>
      <c r="AG21" s="255"/>
      <c r="AH21" s="255"/>
      <c r="AI21" s="255"/>
      <c r="AJ21" s="255"/>
      <c r="AK21" s="255"/>
      <c r="AL21" s="255"/>
      <c r="AM21" s="599" t="s">
        <v>2323</v>
      </c>
      <c r="AN21" s="600"/>
      <c r="AO21" s="600"/>
      <c r="AP21" s="600"/>
      <c r="AQ21" s="600"/>
      <c r="AR21" s="600"/>
      <c r="AS21" s="600"/>
      <c r="AT21" s="600"/>
      <c r="AU21" s="600"/>
      <c r="AV21" s="600"/>
      <c r="AW21" s="600"/>
      <c r="AX21" s="600"/>
      <c r="AY21" s="600"/>
      <c r="AZ21" s="600"/>
      <c r="BA21" s="600"/>
      <c r="BB21" s="600"/>
      <c r="BC21" s="601"/>
    </row>
    <row r="22" spans="1:55" ht="30" customHeight="1" thickBot="1">
      <c r="A22" s="255"/>
      <c r="B22" s="284" t="s">
        <v>41</v>
      </c>
      <c r="C22" s="584" t="s">
        <v>42</v>
      </c>
      <c r="D22" s="584"/>
      <c r="E22" s="584"/>
      <c r="F22" s="584"/>
      <c r="G22" s="584"/>
      <c r="H22" s="584"/>
      <c r="I22" s="584"/>
      <c r="J22" s="584"/>
      <c r="K22" s="584"/>
      <c r="L22" s="584"/>
      <c r="M22" s="584"/>
      <c r="N22" s="584"/>
      <c r="O22" s="584"/>
      <c r="P22" s="584"/>
      <c r="Q22" s="591"/>
      <c r="R22" s="592"/>
      <c r="S22" s="592"/>
      <c r="T22" s="592"/>
      <c r="U22" s="592"/>
      <c r="V22" s="593"/>
      <c r="W22" s="286" t="s">
        <v>32</v>
      </c>
      <c r="X22" s="171" t="s">
        <v>39</v>
      </c>
      <c r="Y22" s="590"/>
      <c r="Z22" s="171"/>
      <c r="AA22" s="171"/>
      <c r="AB22" s="255"/>
      <c r="AC22" s="255"/>
      <c r="AD22" s="255"/>
      <c r="AE22" s="255"/>
      <c r="AF22" s="255"/>
      <c r="AG22" s="255"/>
      <c r="AH22" s="255"/>
      <c r="AI22" s="255"/>
      <c r="AJ22" s="255"/>
      <c r="AK22" s="255"/>
      <c r="AL22" s="255"/>
    </row>
    <row r="23" spans="1:55" ht="12.75" customHeight="1">
      <c r="A23" s="171"/>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255"/>
      <c r="AC23" s="255"/>
      <c r="AD23" s="255"/>
      <c r="AE23" s="255"/>
      <c r="AF23" s="255"/>
      <c r="AG23" s="255"/>
      <c r="AH23" s="255"/>
      <c r="AI23" s="255"/>
      <c r="AJ23" s="255"/>
      <c r="AK23" s="255"/>
      <c r="AL23" s="255"/>
    </row>
    <row r="24" spans="1:55" ht="17.25" customHeight="1" thickBot="1">
      <c r="A24" s="255"/>
      <c r="B24" s="580" t="s">
        <v>43</v>
      </c>
      <c r="C24" s="581"/>
      <c r="D24" s="581"/>
      <c r="E24" s="581"/>
      <c r="F24" s="581"/>
      <c r="G24" s="581"/>
      <c r="H24" s="581"/>
      <c r="I24" s="581"/>
      <c r="J24" s="581"/>
      <c r="K24" s="581"/>
      <c r="L24" s="581"/>
      <c r="M24" s="581"/>
      <c r="N24" s="581"/>
      <c r="O24" s="581"/>
      <c r="P24" s="581"/>
      <c r="Q24" s="582"/>
      <c r="R24" s="582"/>
      <c r="S24" s="582"/>
      <c r="T24" s="582"/>
      <c r="U24" s="582"/>
      <c r="V24" s="582"/>
      <c r="W24" s="583"/>
      <c r="X24" s="171"/>
      <c r="Y24" s="171"/>
      <c r="Z24" s="171"/>
      <c r="AA24" s="171"/>
      <c r="AB24" s="255"/>
      <c r="AC24" s="255"/>
      <c r="AD24" s="255"/>
      <c r="AE24" s="255"/>
      <c r="AF24" s="255"/>
      <c r="AG24" s="255"/>
      <c r="AH24" s="255"/>
      <c r="AI24" s="255"/>
      <c r="AJ24" s="255"/>
      <c r="AK24" s="255"/>
      <c r="AL24" s="255"/>
    </row>
    <row r="25" spans="1:55" ht="27" customHeight="1" thickBot="1">
      <c r="A25" s="255"/>
      <c r="B25" s="284" t="s">
        <v>44</v>
      </c>
      <c r="C25" s="584" t="s">
        <v>2223</v>
      </c>
      <c r="D25" s="584"/>
      <c r="E25" s="584"/>
      <c r="F25" s="584"/>
      <c r="G25" s="584"/>
      <c r="H25" s="584"/>
      <c r="I25" s="584"/>
      <c r="J25" s="584"/>
      <c r="K25" s="584"/>
      <c r="L25" s="584"/>
      <c r="M25" s="584"/>
      <c r="N25" s="584"/>
      <c r="O25" s="584"/>
      <c r="P25" s="585"/>
      <c r="Q25" s="586">
        <f>Q19-Q20</f>
        <v>0</v>
      </c>
      <c r="R25" s="587"/>
      <c r="S25" s="587"/>
      <c r="T25" s="587"/>
      <c r="U25" s="587"/>
      <c r="V25" s="587"/>
      <c r="W25" s="276" t="s">
        <v>32</v>
      </c>
      <c r="X25" s="171" t="s">
        <v>39</v>
      </c>
      <c r="Y25" s="552" t="str">
        <f>IFERROR(IF(Q25&lt;=0,"",IF(Q26&gt;=Q25,"○","△")),"")</f>
        <v/>
      </c>
      <c r="Z25" s="171" t="s">
        <v>39</v>
      </c>
      <c r="AA25" s="588" t="str">
        <f>IFERROR(IF(Y25="△",IF(Q28&gt;=Q25,"○","×"),""),"")</f>
        <v/>
      </c>
      <c r="AB25" s="255"/>
      <c r="AC25" s="255"/>
      <c r="AD25" s="255"/>
      <c r="AE25" s="255"/>
      <c r="AF25" s="255"/>
      <c r="AG25" s="255"/>
      <c r="AH25" s="255"/>
      <c r="AI25" s="255"/>
      <c r="AJ25" s="255"/>
      <c r="AK25" s="255"/>
      <c r="AL25" s="255"/>
    </row>
    <row r="26" spans="1:55" ht="37.5" customHeight="1" thickBot="1">
      <c r="A26" s="255"/>
      <c r="B26" s="284" t="s">
        <v>45</v>
      </c>
      <c r="C26" s="584" t="s">
        <v>2324</v>
      </c>
      <c r="D26" s="584"/>
      <c r="E26" s="584"/>
      <c r="F26" s="584"/>
      <c r="G26" s="584"/>
      <c r="H26" s="584"/>
      <c r="I26" s="584"/>
      <c r="J26" s="584"/>
      <c r="K26" s="584"/>
      <c r="L26" s="584"/>
      <c r="M26" s="584"/>
      <c r="N26" s="584"/>
      <c r="O26" s="584"/>
      <c r="P26" s="585"/>
      <c r="Q26" s="591"/>
      <c r="R26" s="592"/>
      <c r="S26" s="592"/>
      <c r="T26" s="592"/>
      <c r="U26" s="592"/>
      <c r="V26" s="593"/>
      <c r="W26" s="276" t="s">
        <v>32</v>
      </c>
      <c r="X26" s="171" t="s">
        <v>39</v>
      </c>
      <c r="Y26" s="553"/>
      <c r="Z26" s="171"/>
      <c r="AA26" s="589"/>
      <c r="AB26" s="255"/>
      <c r="AC26" s="255"/>
      <c r="AD26" s="255"/>
      <c r="AE26" s="255"/>
      <c r="AF26" s="255"/>
      <c r="AG26" s="255"/>
      <c r="AH26" s="255"/>
      <c r="AI26" s="255"/>
      <c r="AJ26" s="255"/>
      <c r="AK26" s="255"/>
      <c r="AL26" s="255"/>
    </row>
    <row r="27" spans="1:55" ht="26.25" customHeight="1" thickBot="1">
      <c r="A27" s="255"/>
      <c r="B27" s="284" t="s">
        <v>46</v>
      </c>
      <c r="C27" s="584" t="s">
        <v>2224</v>
      </c>
      <c r="D27" s="584"/>
      <c r="E27" s="584"/>
      <c r="F27" s="584"/>
      <c r="G27" s="584"/>
      <c r="H27" s="584"/>
      <c r="I27" s="584"/>
      <c r="J27" s="584"/>
      <c r="K27" s="584"/>
      <c r="L27" s="584"/>
      <c r="M27" s="584"/>
      <c r="N27" s="584"/>
      <c r="O27" s="584"/>
      <c r="P27" s="585"/>
      <c r="Q27" s="591"/>
      <c r="R27" s="592"/>
      <c r="S27" s="592"/>
      <c r="T27" s="592"/>
      <c r="U27" s="592"/>
      <c r="V27" s="593"/>
      <c r="W27" s="276" t="s">
        <v>32</v>
      </c>
      <c r="X27" s="171"/>
      <c r="Y27" s="171"/>
      <c r="Z27" s="171"/>
      <c r="AA27" s="589"/>
      <c r="AB27" s="255"/>
      <c r="AC27" s="255"/>
      <c r="AD27" s="255"/>
      <c r="AE27" s="255"/>
      <c r="AF27" s="255"/>
      <c r="AG27" s="255"/>
      <c r="AH27" s="255"/>
      <c r="AI27" s="255"/>
      <c r="AJ27" s="255"/>
      <c r="AK27" s="255"/>
      <c r="AL27" s="255"/>
      <c r="AM27" s="603" t="s">
        <v>2325</v>
      </c>
      <c r="AN27" s="604"/>
      <c r="AO27" s="604"/>
      <c r="AP27" s="604"/>
      <c r="AQ27" s="604"/>
      <c r="AR27" s="604"/>
      <c r="AS27" s="604"/>
      <c r="AT27" s="604"/>
      <c r="AU27" s="604"/>
      <c r="AV27" s="604"/>
      <c r="AW27" s="604"/>
      <c r="AX27" s="604"/>
      <c r="AY27" s="604"/>
      <c r="AZ27" s="604"/>
      <c r="BA27" s="604"/>
      <c r="BB27" s="604"/>
      <c r="BC27" s="605"/>
    </row>
    <row r="28" spans="1:55" ht="16.5" customHeight="1" thickBot="1">
      <c r="A28" s="255"/>
      <c r="B28" s="284" t="s">
        <v>47</v>
      </c>
      <c r="C28" s="584" t="s">
        <v>2225</v>
      </c>
      <c r="D28" s="584"/>
      <c r="E28" s="584"/>
      <c r="F28" s="584"/>
      <c r="G28" s="584"/>
      <c r="H28" s="584"/>
      <c r="I28" s="584"/>
      <c r="J28" s="584"/>
      <c r="K28" s="584"/>
      <c r="L28" s="584"/>
      <c r="M28" s="584"/>
      <c r="N28" s="584"/>
      <c r="O28" s="584"/>
      <c r="P28" s="585"/>
      <c r="Q28" s="609">
        <f>Q26+Q27</f>
        <v>0</v>
      </c>
      <c r="R28" s="610"/>
      <c r="S28" s="610"/>
      <c r="T28" s="610"/>
      <c r="U28" s="610"/>
      <c r="V28" s="611"/>
      <c r="W28" s="276" t="s">
        <v>32</v>
      </c>
      <c r="X28" s="255"/>
      <c r="Y28" s="255"/>
      <c r="Z28" s="255" t="s">
        <v>39</v>
      </c>
      <c r="AA28" s="590"/>
      <c r="AB28" s="255"/>
      <c r="AC28" s="255"/>
      <c r="AD28" s="255"/>
      <c r="AE28" s="255"/>
      <c r="AF28" s="255"/>
      <c r="AG28" s="255"/>
      <c r="AH28" s="255"/>
      <c r="AI28" s="255"/>
      <c r="AJ28" s="255"/>
      <c r="AK28" s="255"/>
      <c r="AL28" s="255"/>
      <c r="AM28" s="606"/>
      <c r="AN28" s="607"/>
      <c r="AO28" s="607"/>
      <c r="AP28" s="607"/>
      <c r="AQ28" s="607"/>
      <c r="AR28" s="607"/>
      <c r="AS28" s="607"/>
      <c r="AT28" s="607"/>
      <c r="AU28" s="607"/>
      <c r="AV28" s="607"/>
      <c r="AW28" s="607"/>
      <c r="AX28" s="607"/>
      <c r="AY28" s="607"/>
      <c r="AZ28" s="607"/>
      <c r="BA28" s="607"/>
      <c r="BB28" s="607"/>
      <c r="BC28" s="608"/>
    </row>
    <row r="29" spans="1:55" ht="3.75" customHeight="1">
      <c r="A29" s="171"/>
      <c r="B29" s="255"/>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U29" s="287"/>
      <c r="AV29" s="288"/>
      <c r="AW29" s="288"/>
      <c r="AX29" s="288"/>
      <c r="AY29" s="288"/>
      <c r="AZ29" s="288"/>
    </row>
    <row r="30" spans="1:55" ht="16.5" customHeight="1">
      <c r="A30" s="289"/>
      <c r="B30" s="290" t="s">
        <v>27</v>
      </c>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row>
    <row r="31" spans="1:55" ht="37.5" customHeight="1">
      <c r="A31" s="255"/>
      <c r="B31" s="291" t="s">
        <v>28</v>
      </c>
      <c r="C31" s="594" t="s">
        <v>2379</v>
      </c>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4"/>
      <c r="AL31" s="255"/>
    </row>
    <row r="32" spans="1:55" ht="48" customHeight="1">
      <c r="A32" s="255"/>
      <c r="B32" s="291" t="s">
        <v>28</v>
      </c>
      <c r="C32" s="594" t="s">
        <v>2226</v>
      </c>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4"/>
      <c r="AG32" s="594"/>
      <c r="AH32" s="594"/>
      <c r="AI32" s="594"/>
      <c r="AJ32" s="594"/>
      <c r="AK32" s="594"/>
      <c r="AL32" s="255"/>
    </row>
    <row r="33" spans="1:55" ht="24.75" customHeight="1">
      <c r="A33" s="255"/>
      <c r="B33" s="291" t="s">
        <v>28</v>
      </c>
      <c r="C33" s="594" t="s">
        <v>2227</v>
      </c>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594"/>
      <c r="AE33" s="594"/>
      <c r="AF33" s="594"/>
      <c r="AG33" s="594"/>
      <c r="AH33" s="594"/>
      <c r="AI33" s="594"/>
      <c r="AJ33" s="594"/>
      <c r="AK33" s="594"/>
      <c r="AL33" s="255"/>
    </row>
    <row r="34" spans="1:55" ht="35.25" customHeight="1">
      <c r="A34" s="255"/>
      <c r="B34" s="291" t="s">
        <v>28</v>
      </c>
      <c r="C34" s="594" t="s">
        <v>2326</v>
      </c>
      <c r="D34" s="594"/>
      <c r="E34" s="594"/>
      <c r="F34" s="594"/>
      <c r="G34" s="594"/>
      <c r="H34" s="594"/>
      <c r="I34" s="594"/>
      <c r="J34" s="594"/>
      <c r="K34" s="594"/>
      <c r="L34" s="594"/>
      <c r="M34" s="594"/>
      <c r="N34" s="594"/>
      <c r="O34" s="594"/>
      <c r="P34" s="594"/>
      <c r="Q34" s="594"/>
      <c r="R34" s="594"/>
      <c r="S34" s="594"/>
      <c r="T34" s="594"/>
      <c r="U34" s="594"/>
      <c r="V34" s="594"/>
      <c r="W34" s="594"/>
      <c r="X34" s="594"/>
      <c r="Y34" s="594"/>
      <c r="Z34" s="594"/>
      <c r="AA34" s="594"/>
      <c r="AB34" s="594"/>
      <c r="AC34" s="594"/>
      <c r="AD34" s="594"/>
      <c r="AE34" s="594"/>
      <c r="AF34" s="594"/>
      <c r="AG34" s="594"/>
      <c r="AH34" s="594"/>
      <c r="AI34" s="594"/>
      <c r="AJ34" s="594"/>
      <c r="AK34" s="594"/>
      <c r="AL34" s="255"/>
    </row>
    <row r="35" spans="1:55" ht="6.75" customHeight="1">
      <c r="A35" s="255"/>
      <c r="B35" s="292"/>
      <c r="C35" s="290"/>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row>
    <row r="36" spans="1:55" ht="18" customHeight="1" thickBot="1">
      <c r="A36" s="255"/>
      <c r="B36" s="273" t="s">
        <v>2145</v>
      </c>
      <c r="C36" s="274"/>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255"/>
      <c r="AM36" s="161"/>
      <c r="BA36" s="293"/>
    </row>
    <row r="37" spans="1:55" ht="18.75" customHeight="1" thickBot="1">
      <c r="A37" s="255"/>
      <c r="B37" s="595" t="b">
        <v>1</v>
      </c>
      <c r="C37" s="596"/>
      <c r="D37" s="597" t="s">
        <v>48</v>
      </c>
      <c r="E37" s="598"/>
      <c r="F37" s="598"/>
      <c r="G37" s="598"/>
      <c r="H37" s="598"/>
      <c r="I37" s="598"/>
      <c r="J37" s="598"/>
      <c r="K37" s="598"/>
      <c r="L37" s="598"/>
      <c r="M37" s="598"/>
      <c r="N37" s="598"/>
      <c r="O37" s="598"/>
      <c r="P37" s="598"/>
      <c r="Q37" s="598"/>
      <c r="R37" s="598"/>
      <c r="S37" s="598"/>
      <c r="T37" s="598"/>
      <c r="U37" s="598"/>
      <c r="V37" s="598"/>
      <c r="W37" s="598"/>
      <c r="X37" s="598"/>
      <c r="Y37" s="598"/>
      <c r="Z37" s="598"/>
      <c r="AA37" s="171" t="s">
        <v>39</v>
      </c>
      <c r="AB37" s="283" t="str">
        <f>IFERROR(IF(AM36=TRUE,"○","×"),"")</f>
        <v>×</v>
      </c>
      <c r="AC37" s="171"/>
      <c r="AD37" s="171"/>
      <c r="AE37" s="171"/>
      <c r="AF37" s="171"/>
      <c r="AG37" s="171"/>
      <c r="AH37" s="171"/>
      <c r="AI37" s="171"/>
      <c r="AJ37" s="171"/>
      <c r="AK37" s="171"/>
      <c r="AL37" s="255"/>
      <c r="AM37" s="599" t="s">
        <v>49</v>
      </c>
      <c r="AN37" s="600"/>
      <c r="AO37" s="600"/>
      <c r="AP37" s="600"/>
      <c r="AQ37" s="600"/>
      <c r="AR37" s="600"/>
      <c r="AS37" s="600"/>
      <c r="AT37" s="600"/>
      <c r="AU37" s="600"/>
      <c r="AV37" s="600"/>
      <c r="AW37" s="600"/>
      <c r="AX37" s="600"/>
      <c r="AY37" s="600"/>
      <c r="AZ37" s="600"/>
      <c r="BA37" s="600"/>
      <c r="BB37" s="600"/>
      <c r="BC37" s="601"/>
    </row>
    <row r="38" spans="1:55" ht="3.75" customHeight="1">
      <c r="A38" s="255"/>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255"/>
      <c r="AM38" s="294"/>
      <c r="AN38" s="294"/>
      <c r="AO38" s="294"/>
      <c r="AP38" s="294"/>
      <c r="AQ38" s="294"/>
      <c r="AR38" s="294"/>
      <c r="AS38" s="294"/>
      <c r="AT38" s="294"/>
      <c r="AU38" s="294"/>
      <c r="AV38" s="294"/>
      <c r="AW38" s="294"/>
      <c r="AX38" s="294"/>
      <c r="AY38" s="294"/>
      <c r="AZ38" s="294"/>
      <c r="BA38" s="294"/>
      <c r="BB38" s="294"/>
      <c r="BC38" s="294"/>
    </row>
    <row r="39" spans="1:55" ht="11.25" customHeight="1">
      <c r="A39" s="255"/>
      <c r="B39" s="290" t="s">
        <v>27</v>
      </c>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255"/>
      <c r="AM39" s="294"/>
      <c r="AN39" s="294"/>
      <c r="AO39" s="294"/>
      <c r="AP39" s="294"/>
      <c r="AQ39" s="294"/>
      <c r="AR39" s="294"/>
      <c r="AS39" s="294"/>
      <c r="AT39" s="294"/>
      <c r="AU39" s="294"/>
      <c r="AV39" s="294"/>
      <c r="AW39" s="294"/>
      <c r="AX39" s="294"/>
      <c r="AY39" s="294"/>
      <c r="AZ39" s="294"/>
      <c r="BA39" s="294"/>
      <c r="BB39" s="294"/>
      <c r="BC39" s="294"/>
    </row>
    <row r="40" spans="1:55" ht="45.75" customHeight="1">
      <c r="A40" s="255"/>
      <c r="B40" s="291" t="s">
        <v>28</v>
      </c>
      <c r="C40" s="602" t="s">
        <v>2228</v>
      </c>
      <c r="D40" s="602"/>
      <c r="E40" s="602"/>
      <c r="F40" s="602"/>
      <c r="G40" s="602"/>
      <c r="H40" s="602"/>
      <c r="I40" s="602"/>
      <c r="J40" s="602"/>
      <c r="K40" s="602"/>
      <c r="L40" s="602"/>
      <c r="M40" s="602"/>
      <c r="N40" s="602"/>
      <c r="O40" s="602"/>
      <c r="P40" s="602"/>
      <c r="Q40" s="602"/>
      <c r="R40" s="602"/>
      <c r="S40" s="602"/>
      <c r="T40" s="602"/>
      <c r="U40" s="602"/>
      <c r="V40" s="602"/>
      <c r="W40" s="602"/>
      <c r="X40" s="602"/>
      <c r="Y40" s="602"/>
      <c r="Z40" s="602"/>
      <c r="AA40" s="602"/>
      <c r="AB40" s="602"/>
      <c r="AC40" s="602"/>
      <c r="AD40" s="602"/>
      <c r="AE40" s="602"/>
      <c r="AF40" s="602"/>
      <c r="AG40" s="602"/>
      <c r="AH40" s="602"/>
      <c r="AI40" s="602"/>
      <c r="AJ40" s="602"/>
      <c r="AK40" s="602"/>
      <c r="AL40" s="255"/>
    </row>
    <row r="41" spans="1:55" ht="24.75" customHeight="1" thickBot="1">
      <c r="A41" s="255"/>
      <c r="B41" s="291" t="s">
        <v>28</v>
      </c>
      <c r="C41" s="602" t="s">
        <v>50</v>
      </c>
      <c r="D41" s="602"/>
      <c r="E41" s="602"/>
      <c r="F41" s="602"/>
      <c r="G41" s="602"/>
      <c r="H41" s="602"/>
      <c r="I41" s="602"/>
      <c r="J41" s="602"/>
      <c r="K41" s="602"/>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2"/>
      <c r="AK41" s="602"/>
      <c r="AL41" s="255"/>
    </row>
    <row r="42" spans="1:55" ht="22.5" customHeight="1" thickBot="1">
      <c r="A42" s="255"/>
      <c r="B42" s="295" t="s">
        <v>51</v>
      </c>
      <c r="C42" s="289"/>
      <c r="D42" s="289"/>
      <c r="E42" s="289"/>
      <c r="F42" s="289"/>
      <c r="G42" s="289"/>
      <c r="H42" s="289"/>
      <c r="I42" s="289"/>
      <c r="J42" s="289"/>
      <c r="K42" s="289"/>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283" t="str">
        <f>IFERROR(IF(AND(AND(Q43&lt;&gt;"",T43&lt;&gt;"",AA43&lt;&gt;"",AD43&lt;&gt;""),OR(AM50=TRUE,AM51=TRUE,AM52=TRUE,AM53=TRUE,AND(AM54=TRUE,AE44&lt;&gt;"")),OR(AR49=TRUE,AR50=TRUE,AND(AR51=TRUE,Y46&lt;&gt;"")),AND(F48&lt;&gt;"",P54&lt;&gt;"",S54&lt;&gt;""),OR(AR52=TRUE,AR53=TRUE),OR(AR54=TRUE,N55&lt;&gt;"")),"○","×"),"")</f>
        <v>×</v>
      </c>
      <c r="AL42" s="255"/>
      <c r="AM42" s="623" t="s">
        <v>2327</v>
      </c>
      <c r="AN42" s="600"/>
      <c r="AO42" s="600"/>
      <c r="AP42" s="600"/>
      <c r="AQ42" s="600"/>
      <c r="AR42" s="600"/>
      <c r="AS42" s="600"/>
      <c r="AT42" s="600"/>
      <c r="AU42" s="600"/>
      <c r="AV42" s="600"/>
      <c r="AW42" s="600"/>
      <c r="AX42" s="600"/>
      <c r="AY42" s="600"/>
      <c r="AZ42" s="600"/>
      <c r="BA42" s="600"/>
      <c r="BB42" s="600"/>
      <c r="BC42" s="601"/>
    </row>
    <row r="43" spans="1:55" ht="21.75" customHeight="1" thickBot="1">
      <c r="A43" s="255"/>
      <c r="B43" s="554" t="s">
        <v>52</v>
      </c>
      <c r="C43" s="555"/>
      <c r="D43" s="555"/>
      <c r="E43" s="555"/>
      <c r="F43" s="555"/>
      <c r="G43" s="555"/>
      <c r="H43" s="555"/>
      <c r="I43" s="555"/>
      <c r="J43" s="555"/>
      <c r="K43" s="555"/>
      <c r="L43" s="555"/>
      <c r="M43" s="555"/>
      <c r="N43" s="624"/>
      <c r="O43" s="625" t="s">
        <v>53</v>
      </c>
      <c r="P43" s="626"/>
      <c r="Q43" s="627">
        <v>6</v>
      </c>
      <c r="R43" s="627"/>
      <c r="S43" s="296" t="s">
        <v>54</v>
      </c>
      <c r="T43" s="628">
        <v>6</v>
      </c>
      <c r="U43" s="629"/>
      <c r="V43" s="297" t="s">
        <v>55</v>
      </c>
      <c r="W43" s="630" t="s">
        <v>56</v>
      </c>
      <c r="X43" s="630"/>
      <c r="Y43" s="630" t="s">
        <v>53</v>
      </c>
      <c r="Z43" s="631"/>
      <c r="AA43" s="628">
        <v>7</v>
      </c>
      <c r="AB43" s="629"/>
      <c r="AC43" s="298" t="s">
        <v>54</v>
      </c>
      <c r="AD43" s="628">
        <v>5</v>
      </c>
      <c r="AE43" s="629"/>
      <c r="AF43" s="297" t="s">
        <v>55</v>
      </c>
      <c r="AG43" s="297" t="s">
        <v>57</v>
      </c>
      <c r="AH43" s="297">
        <f>IF(Q43&gt;=1,(AA43*12+AD43)-(Q43*12+T43)+1,"")</f>
        <v>12</v>
      </c>
      <c r="AI43" s="630" t="s">
        <v>58</v>
      </c>
      <c r="AJ43" s="630"/>
      <c r="AK43" s="299" t="s">
        <v>59</v>
      </c>
      <c r="AL43" s="255"/>
      <c r="AM43" s="288"/>
      <c r="BB43" s="293"/>
    </row>
    <row r="44" spans="1:55" s="265" customFormat="1" ht="25.5" customHeight="1" thickBot="1">
      <c r="A44" s="264"/>
      <c r="B44" s="612" t="s">
        <v>60</v>
      </c>
      <c r="C44" s="613"/>
      <c r="D44" s="613"/>
      <c r="E44" s="613"/>
      <c r="F44" s="300" t="b">
        <v>1</v>
      </c>
      <c r="G44" s="614" t="s">
        <v>61</v>
      </c>
      <c r="H44" s="615"/>
      <c r="I44" s="616"/>
      <c r="J44" s="301" t="b">
        <v>0</v>
      </c>
      <c r="K44" s="614" t="s">
        <v>62</v>
      </c>
      <c r="L44" s="615"/>
      <c r="M44" s="615"/>
      <c r="N44" s="615"/>
      <c r="O44" s="617"/>
      <c r="P44" s="302" t="b">
        <v>0</v>
      </c>
      <c r="Q44" s="618" t="s">
        <v>63</v>
      </c>
      <c r="R44" s="619"/>
      <c r="S44" s="619"/>
      <c r="T44" s="619"/>
      <c r="U44" s="619"/>
      <c r="V44" s="620"/>
      <c r="W44" s="302"/>
      <c r="X44" s="618" t="s">
        <v>64</v>
      </c>
      <c r="Y44" s="619"/>
      <c r="Z44" s="620"/>
      <c r="AA44" s="302" t="b">
        <v>1</v>
      </c>
      <c r="AB44" s="621" t="s">
        <v>65</v>
      </c>
      <c r="AC44" s="622"/>
      <c r="AD44" s="303" t="s">
        <v>6</v>
      </c>
      <c r="AE44" s="633"/>
      <c r="AF44" s="633"/>
      <c r="AG44" s="633"/>
      <c r="AH44" s="633"/>
      <c r="AI44" s="633"/>
      <c r="AJ44" s="634" t="s">
        <v>66</v>
      </c>
      <c r="AK44" s="635"/>
      <c r="AL44" s="264"/>
      <c r="AM44" s="623" t="s">
        <v>2146</v>
      </c>
      <c r="AN44" s="600"/>
      <c r="AO44" s="600"/>
      <c r="AP44" s="600"/>
      <c r="AQ44" s="600"/>
      <c r="AR44" s="600"/>
      <c r="AS44" s="600"/>
      <c r="AT44" s="600"/>
      <c r="AU44" s="600"/>
      <c r="AV44" s="600"/>
      <c r="AW44" s="600"/>
      <c r="AX44" s="600"/>
      <c r="AY44" s="600"/>
      <c r="AZ44" s="600"/>
      <c r="BA44" s="600"/>
      <c r="BB44" s="600"/>
      <c r="BC44" s="601"/>
    </row>
    <row r="45" spans="1:55" s="265" customFormat="1" ht="18.75" customHeight="1" thickBot="1">
      <c r="A45" s="264"/>
      <c r="B45" s="688" t="s">
        <v>67</v>
      </c>
      <c r="C45" s="689"/>
      <c r="D45" s="689"/>
      <c r="E45" s="689"/>
      <c r="F45" s="304" t="s">
        <v>68</v>
      </c>
      <c r="G45" s="305"/>
      <c r="H45" s="306"/>
      <c r="I45" s="306"/>
      <c r="J45" s="274"/>
      <c r="K45" s="306"/>
      <c r="L45" s="306"/>
      <c r="M45" s="306"/>
      <c r="N45" s="306"/>
      <c r="O45" s="306"/>
      <c r="P45" s="307"/>
      <c r="Q45" s="306"/>
      <c r="R45" s="306"/>
      <c r="S45" s="306"/>
      <c r="T45" s="306"/>
      <c r="U45" s="306"/>
      <c r="V45" s="306"/>
      <c r="W45" s="307"/>
      <c r="X45" s="306"/>
      <c r="Y45" s="306"/>
      <c r="Z45" s="274"/>
      <c r="AA45" s="274"/>
      <c r="AB45" s="306"/>
      <c r="AC45" s="306"/>
      <c r="AD45" s="306"/>
      <c r="AE45" s="306"/>
      <c r="AF45" s="306"/>
      <c r="AG45" s="306"/>
      <c r="AH45" s="306"/>
      <c r="AI45" s="306"/>
      <c r="AJ45" s="306"/>
      <c r="AK45" s="308"/>
      <c r="AL45" s="264"/>
    </row>
    <row r="46" spans="1:55" s="265" customFormat="1" ht="15" customHeight="1">
      <c r="A46" s="264"/>
      <c r="B46" s="690"/>
      <c r="C46" s="691"/>
      <c r="D46" s="691"/>
      <c r="E46" s="691"/>
      <c r="F46" s="309" t="b">
        <v>1</v>
      </c>
      <c r="G46" s="310" t="s">
        <v>2229</v>
      </c>
      <c r="H46" s="274"/>
      <c r="I46" s="274"/>
      <c r="J46" s="274"/>
      <c r="K46" s="274"/>
      <c r="L46" s="274"/>
      <c r="M46" s="311" t="b">
        <v>1</v>
      </c>
      <c r="N46" s="310" t="s">
        <v>2230</v>
      </c>
      <c r="O46" s="274"/>
      <c r="P46" s="274"/>
      <c r="Q46" s="307"/>
      <c r="R46" s="307"/>
      <c r="S46" s="310"/>
      <c r="T46" s="311" t="b">
        <v>1</v>
      </c>
      <c r="U46" s="310" t="s">
        <v>65</v>
      </c>
      <c r="V46" s="307"/>
      <c r="W46" s="274"/>
      <c r="X46" s="310" t="s">
        <v>69</v>
      </c>
      <c r="Y46" s="636"/>
      <c r="Z46" s="636"/>
      <c r="AA46" s="636"/>
      <c r="AB46" s="636"/>
      <c r="AC46" s="636"/>
      <c r="AD46" s="636"/>
      <c r="AE46" s="636"/>
      <c r="AF46" s="636"/>
      <c r="AG46" s="636"/>
      <c r="AH46" s="636"/>
      <c r="AI46" s="636"/>
      <c r="AJ46" s="636"/>
      <c r="AK46" s="312" t="s">
        <v>70</v>
      </c>
      <c r="AL46" s="264"/>
      <c r="AM46" s="603" t="s">
        <v>2146</v>
      </c>
      <c r="AN46" s="637"/>
      <c r="AO46" s="637"/>
      <c r="AP46" s="637"/>
      <c r="AQ46" s="637"/>
      <c r="AR46" s="637"/>
      <c r="AS46" s="637"/>
      <c r="AT46" s="637"/>
      <c r="AU46" s="637"/>
      <c r="AV46" s="637"/>
      <c r="AW46" s="637"/>
      <c r="AX46" s="637"/>
      <c r="AY46" s="637"/>
      <c r="AZ46" s="637"/>
      <c r="BA46" s="637"/>
      <c r="BB46" s="637"/>
      <c r="BC46" s="638"/>
    </row>
    <row r="47" spans="1:55" s="265" customFormat="1" ht="19.5" customHeight="1" thickBot="1">
      <c r="A47" s="264"/>
      <c r="B47" s="690"/>
      <c r="C47" s="691"/>
      <c r="D47" s="691"/>
      <c r="E47" s="691"/>
      <c r="F47" s="313" t="s">
        <v>71</v>
      </c>
      <c r="G47" s="310"/>
      <c r="H47" s="274"/>
      <c r="I47" s="274"/>
      <c r="J47" s="274"/>
      <c r="K47" s="274"/>
      <c r="L47" s="274"/>
      <c r="M47" s="274"/>
      <c r="N47" s="274"/>
      <c r="O47" s="307"/>
      <c r="P47" s="307"/>
      <c r="Q47" s="310"/>
      <c r="R47" s="310"/>
      <c r="S47" s="310"/>
      <c r="T47" s="314"/>
      <c r="U47" s="314"/>
      <c r="V47" s="314"/>
      <c r="W47" s="314"/>
      <c r="X47" s="314"/>
      <c r="Z47" s="314"/>
      <c r="AA47" s="314"/>
      <c r="AB47" s="314"/>
      <c r="AC47" s="314"/>
      <c r="AD47" s="314"/>
      <c r="AE47" s="314"/>
      <c r="AF47" s="314"/>
      <c r="AG47" s="314"/>
      <c r="AH47" s="314"/>
      <c r="AI47" s="314"/>
      <c r="AJ47" s="314"/>
      <c r="AK47" s="312"/>
      <c r="AL47" s="264"/>
      <c r="AM47" s="639"/>
      <c r="AN47" s="640"/>
      <c r="AO47" s="640"/>
      <c r="AP47" s="640"/>
      <c r="AQ47" s="640"/>
      <c r="AR47" s="640"/>
      <c r="AS47" s="640"/>
      <c r="AT47" s="640"/>
      <c r="AU47" s="640"/>
      <c r="AV47" s="640"/>
      <c r="AW47" s="640"/>
      <c r="AX47" s="640"/>
      <c r="AY47" s="640"/>
      <c r="AZ47" s="640"/>
      <c r="BA47" s="640"/>
      <c r="BB47" s="640"/>
      <c r="BC47" s="641"/>
    </row>
    <row r="48" spans="1:55" s="265" customFormat="1" ht="20.25" customHeight="1">
      <c r="A48" s="264"/>
      <c r="B48" s="690"/>
      <c r="C48" s="691"/>
      <c r="D48" s="691"/>
      <c r="E48" s="691"/>
      <c r="F48" s="642"/>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44"/>
      <c r="AL48" s="264"/>
    </row>
    <row r="49" spans="1:59" s="265" customFormat="1" ht="18" customHeight="1">
      <c r="A49" s="264"/>
      <c r="B49" s="690"/>
      <c r="C49" s="691"/>
      <c r="D49" s="691"/>
      <c r="E49" s="691"/>
      <c r="F49" s="645"/>
      <c r="G49" s="646"/>
      <c r="H49" s="646"/>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6"/>
      <c r="AI49" s="646"/>
      <c r="AJ49" s="646"/>
      <c r="AK49" s="647"/>
      <c r="AL49" s="264"/>
      <c r="AM49" s="315" t="s">
        <v>2231</v>
      </c>
      <c r="AR49" s="161" t="b">
        <v>0</v>
      </c>
      <c r="AS49" s="632" t="s">
        <v>2229</v>
      </c>
      <c r="AT49" s="632"/>
    </row>
    <row r="50" spans="1:59" s="265" customFormat="1" ht="18" customHeight="1">
      <c r="A50" s="264"/>
      <c r="B50" s="690"/>
      <c r="C50" s="691"/>
      <c r="D50" s="691"/>
      <c r="E50" s="691"/>
      <c r="F50" s="645"/>
      <c r="G50" s="646"/>
      <c r="H50" s="646"/>
      <c r="I50" s="646"/>
      <c r="J50" s="646"/>
      <c r="K50" s="646"/>
      <c r="L50" s="646"/>
      <c r="M50" s="646"/>
      <c r="N50" s="646"/>
      <c r="O50" s="646"/>
      <c r="P50" s="646"/>
      <c r="Q50" s="646"/>
      <c r="R50" s="646"/>
      <c r="S50" s="646"/>
      <c r="T50" s="646"/>
      <c r="U50" s="646"/>
      <c r="V50" s="646"/>
      <c r="W50" s="646"/>
      <c r="X50" s="646"/>
      <c r="Y50" s="646"/>
      <c r="Z50" s="646"/>
      <c r="AA50" s="646"/>
      <c r="AB50" s="646"/>
      <c r="AC50" s="646"/>
      <c r="AD50" s="646"/>
      <c r="AE50" s="646"/>
      <c r="AF50" s="646"/>
      <c r="AG50" s="646"/>
      <c r="AH50" s="646"/>
      <c r="AI50" s="646"/>
      <c r="AJ50" s="646"/>
      <c r="AK50" s="647"/>
      <c r="AL50" s="264"/>
      <c r="AM50" s="161" t="b">
        <v>0</v>
      </c>
      <c r="AN50" s="632" t="s">
        <v>2232</v>
      </c>
      <c r="AO50" s="632"/>
      <c r="AP50" s="632"/>
      <c r="AR50" s="161" t="b">
        <v>0</v>
      </c>
      <c r="AS50" s="632" t="s">
        <v>2230</v>
      </c>
      <c r="AT50" s="632"/>
    </row>
    <row r="51" spans="1:59" s="265" customFormat="1" ht="18" customHeight="1">
      <c r="A51" s="264"/>
      <c r="B51" s="690"/>
      <c r="C51" s="691"/>
      <c r="D51" s="691"/>
      <c r="E51" s="691"/>
      <c r="F51" s="645"/>
      <c r="G51" s="646"/>
      <c r="H51" s="646"/>
      <c r="I51" s="646"/>
      <c r="J51" s="646"/>
      <c r="K51" s="646"/>
      <c r="L51" s="646"/>
      <c r="M51" s="646"/>
      <c r="N51" s="646"/>
      <c r="O51" s="646"/>
      <c r="P51" s="646"/>
      <c r="Q51" s="646"/>
      <c r="R51" s="646"/>
      <c r="S51" s="646"/>
      <c r="T51" s="646"/>
      <c r="U51" s="646"/>
      <c r="V51" s="646"/>
      <c r="W51" s="646"/>
      <c r="X51" s="646"/>
      <c r="Y51" s="646"/>
      <c r="Z51" s="646"/>
      <c r="AA51" s="646"/>
      <c r="AB51" s="646"/>
      <c r="AC51" s="646"/>
      <c r="AD51" s="646"/>
      <c r="AE51" s="646"/>
      <c r="AF51" s="646"/>
      <c r="AG51" s="646"/>
      <c r="AH51" s="646"/>
      <c r="AI51" s="646"/>
      <c r="AJ51" s="646"/>
      <c r="AK51" s="647"/>
      <c r="AL51" s="264"/>
      <c r="AM51" s="161" t="b">
        <v>0</v>
      </c>
      <c r="AN51" s="632" t="s">
        <v>62</v>
      </c>
      <c r="AO51" s="632"/>
      <c r="AP51" s="632"/>
      <c r="AR51" s="161" t="b">
        <v>0</v>
      </c>
      <c r="AS51" s="632" t="s">
        <v>65</v>
      </c>
      <c r="AT51" s="632"/>
    </row>
    <row r="52" spans="1:59" s="265" customFormat="1" ht="18" customHeight="1">
      <c r="A52" s="264"/>
      <c r="B52" s="690"/>
      <c r="C52" s="691"/>
      <c r="D52" s="691"/>
      <c r="E52" s="691"/>
      <c r="F52" s="648"/>
      <c r="G52" s="649"/>
      <c r="H52" s="649"/>
      <c r="I52" s="649"/>
      <c r="J52" s="649"/>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50"/>
      <c r="AL52" s="264"/>
      <c r="AM52" s="161" t="b">
        <v>0</v>
      </c>
      <c r="AN52" s="632" t="s">
        <v>63</v>
      </c>
      <c r="AO52" s="632"/>
      <c r="AP52" s="632"/>
      <c r="AR52" s="161" t="b">
        <v>0</v>
      </c>
      <c r="AS52" s="632" t="s">
        <v>2233</v>
      </c>
      <c r="AT52" s="632"/>
    </row>
    <row r="53" spans="1:59" s="265" customFormat="1" ht="18.75" customHeight="1">
      <c r="A53" s="264"/>
      <c r="B53" s="690"/>
      <c r="C53" s="691"/>
      <c r="D53" s="691"/>
      <c r="E53" s="691"/>
      <c r="F53" s="316" t="s">
        <v>72</v>
      </c>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317"/>
      <c r="AL53" s="264"/>
      <c r="AM53" s="161" t="b">
        <v>0</v>
      </c>
      <c r="AN53" s="632" t="s">
        <v>64</v>
      </c>
      <c r="AO53" s="632"/>
      <c r="AP53" s="632"/>
      <c r="AQ53" s="257"/>
      <c r="AR53" s="161" t="b">
        <v>0</v>
      </c>
      <c r="AS53" s="632" t="s">
        <v>78</v>
      </c>
      <c r="AT53" s="632"/>
      <c r="AV53" s="257"/>
      <c r="AW53" s="257"/>
      <c r="AX53" s="257"/>
      <c r="AY53" s="257"/>
      <c r="AZ53" s="257"/>
      <c r="BG53" s="257"/>
    </row>
    <row r="54" spans="1:59" ht="18.75" customHeight="1">
      <c r="A54" s="255"/>
      <c r="B54" s="692"/>
      <c r="C54" s="693"/>
      <c r="D54" s="693"/>
      <c r="E54" s="693"/>
      <c r="F54" s="318" t="s">
        <v>73</v>
      </c>
      <c r="G54" s="319"/>
      <c r="H54" s="319"/>
      <c r="I54" s="319"/>
      <c r="J54" s="319"/>
      <c r="K54" s="319"/>
      <c r="L54" s="319"/>
      <c r="M54" s="667" t="s">
        <v>74</v>
      </c>
      <c r="N54" s="668"/>
      <c r="O54" s="668"/>
      <c r="P54" s="668"/>
      <c r="Q54" s="668"/>
      <c r="R54" s="314" t="s">
        <v>75</v>
      </c>
      <c r="S54" s="668"/>
      <c r="T54" s="668"/>
      <c r="U54" s="314" t="s">
        <v>76</v>
      </c>
      <c r="V54" s="314" t="s">
        <v>69</v>
      </c>
      <c r="W54" s="320"/>
      <c r="X54" s="321" t="s">
        <v>77</v>
      </c>
      <c r="Y54" s="314"/>
      <c r="Z54" s="314"/>
      <c r="AA54" s="320"/>
      <c r="AB54" s="321" t="s">
        <v>78</v>
      </c>
      <c r="AC54" s="314"/>
      <c r="AD54" s="314" t="s">
        <v>70</v>
      </c>
      <c r="AE54" s="322"/>
      <c r="AF54" s="322"/>
      <c r="AG54" s="322"/>
      <c r="AH54" s="322"/>
      <c r="AI54" s="322"/>
      <c r="AJ54" s="322"/>
      <c r="AK54" s="323"/>
      <c r="AL54" s="264"/>
      <c r="AM54" s="161" t="b">
        <v>0</v>
      </c>
      <c r="AN54" s="632" t="s">
        <v>65</v>
      </c>
      <c r="AO54" s="632"/>
      <c r="AP54" s="632"/>
      <c r="AR54" s="161" t="b">
        <v>0</v>
      </c>
      <c r="AS54" s="632" t="s">
        <v>2234</v>
      </c>
      <c r="AT54" s="632"/>
    </row>
    <row r="55" spans="1:59" ht="24.75" customHeight="1">
      <c r="A55" s="255"/>
      <c r="B55" s="669" t="s">
        <v>79</v>
      </c>
      <c r="C55" s="670"/>
      <c r="D55" s="670"/>
      <c r="E55" s="671"/>
      <c r="F55" s="675"/>
      <c r="G55" s="677" t="s">
        <v>80</v>
      </c>
      <c r="H55" s="678"/>
      <c r="I55" s="679"/>
      <c r="J55" s="677" t="s">
        <v>81</v>
      </c>
      <c r="K55" s="678"/>
      <c r="L55" s="678"/>
      <c r="M55" s="683"/>
      <c r="N55" s="684"/>
      <c r="O55" s="684"/>
      <c r="P55" s="684"/>
      <c r="Q55" s="684"/>
      <c r="R55" s="684"/>
      <c r="S55" s="684"/>
      <c r="T55" s="684"/>
      <c r="U55" s="684"/>
      <c r="V55" s="684"/>
      <c r="W55" s="684"/>
      <c r="X55" s="684"/>
      <c r="Y55" s="684"/>
      <c r="Z55" s="684"/>
      <c r="AA55" s="684"/>
      <c r="AB55" s="684"/>
      <c r="AC55" s="684"/>
      <c r="AD55" s="684"/>
      <c r="AE55" s="684"/>
      <c r="AF55" s="684"/>
      <c r="AG55" s="684"/>
      <c r="AH55" s="684"/>
      <c r="AI55" s="684"/>
      <c r="AJ55" s="684"/>
      <c r="AK55" s="685"/>
      <c r="AL55" s="322"/>
      <c r="AM55" s="265"/>
    </row>
    <row r="56" spans="1:59" ht="18.75" customHeight="1" thickBot="1">
      <c r="A56" s="255"/>
      <c r="B56" s="672"/>
      <c r="C56" s="673"/>
      <c r="D56" s="673"/>
      <c r="E56" s="674"/>
      <c r="F56" s="676"/>
      <c r="G56" s="680"/>
      <c r="H56" s="681"/>
      <c r="I56" s="682"/>
      <c r="J56" s="680"/>
      <c r="K56" s="681"/>
      <c r="L56" s="681"/>
      <c r="M56" s="682"/>
      <c r="N56" s="686"/>
      <c r="O56" s="686"/>
      <c r="P56" s="686"/>
      <c r="Q56" s="686"/>
      <c r="R56" s="686"/>
      <c r="S56" s="686"/>
      <c r="T56" s="686"/>
      <c r="U56" s="686"/>
      <c r="V56" s="686"/>
      <c r="W56" s="686"/>
      <c r="X56" s="686"/>
      <c r="Y56" s="686"/>
      <c r="Z56" s="686"/>
      <c r="AA56" s="686"/>
      <c r="AB56" s="686"/>
      <c r="AC56" s="686"/>
      <c r="AD56" s="686"/>
      <c r="AE56" s="686"/>
      <c r="AF56" s="686"/>
      <c r="AG56" s="686"/>
      <c r="AH56" s="686"/>
      <c r="AI56" s="686"/>
      <c r="AJ56" s="686"/>
      <c r="AK56" s="687"/>
      <c r="AL56" s="322"/>
      <c r="BB56" s="293"/>
    </row>
    <row r="57" spans="1:59" ht="7.5" customHeight="1">
      <c r="A57" s="255"/>
      <c r="B57" s="324"/>
      <c r="C57" s="324"/>
      <c r="D57" s="324"/>
      <c r="E57" s="324"/>
      <c r="F57" s="321"/>
      <c r="G57" s="322"/>
      <c r="H57" s="322"/>
      <c r="I57" s="322"/>
      <c r="J57" s="322"/>
      <c r="K57" s="322"/>
      <c r="L57" s="322"/>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264"/>
      <c r="AM57" s="265"/>
      <c r="BA57" s="293"/>
    </row>
    <row r="58" spans="1:59" ht="21" customHeight="1">
      <c r="A58" s="255"/>
      <c r="B58" s="651" t="s">
        <v>82</v>
      </c>
      <c r="C58" s="651"/>
      <c r="D58" s="651"/>
      <c r="E58" s="651"/>
      <c r="F58" s="651"/>
      <c r="G58" s="651"/>
      <c r="H58" s="651"/>
      <c r="I58" s="651"/>
      <c r="J58" s="651"/>
      <c r="K58" s="651"/>
      <c r="L58" s="651"/>
      <c r="M58" s="651"/>
      <c r="N58" s="651"/>
      <c r="O58" s="651"/>
      <c r="P58" s="651"/>
      <c r="Q58" s="651"/>
      <c r="R58" s="651"/>
      <c r="S58" s="651"/>
      <c r="T58" s="651"/>
      <c r="U58" s="651"/>
      <c r="V58" s="651"/>
      <c r="W58" s="651"/>
      <c r="X58" s="651"/>
      <c r="Y58" s="651"/>
      <c r="Z58" s="651"/>
      <c r="AA58" s="651"/>
      <c r="AB58" s="651"/>
      <c r="AC58" s="651"/>
      <c r="AD58" s="651"/>
      <c r="AE58" s="651"/>
      <c r="AF58" s="651"/>
      <c r="AG58" s="651"/>
      <c r="AH58" s="651"/>
      <c r="AI58" s="651"/>
      <c r="AJ58" s="651"/>
      <c r="AK58" s="651"/>
      <c r="AL58" s="255"/>
    </row>
    <row r="59" spans="1:59" ht="33" customHeight="1" thickBot="1">
      <c r="A59" s="255"/>
      <c r="B59" s="652" t="s">
        <v>2235</v>
      </c>
      <c r="C59" s="652"/>
      <c r="D59" s="652"/>
      <c r="E59" s="652"/>
      <c r="F59" s="652"/>
      <c r="G59" s="652"/>
      <c r="H59" s="652"/>
      <c r="I59" s="652"/>
      <c r="J59" s="652"/>
      <c r="K59" s="652"/>
      <c r="L59" s="652"/>
      <c r="M59" s="652"/>
      <c r="N59" s="652"/>
      <c r="O59" s="652"/>
      <c r="P59" s="652"/>
      <c r="Q59" s="652"/>
      <c r="R59" s="652"/>
      <c r="S59" s="652"/>
      <c r="T59" s="652"/>
      <c r="U59" s="652"/>
      <c r="V59" s="652"/>
      <c r="W59" s="652"/>
      <c r="X59" s="652"/>
      <c r="Y59" s="652"/>
      <c r="Z59" s="652"/>
      <c r="AA59" s="652"/>
      <c r="AB59" s="652"/>
      <c r="AC59" s="652"/>
      <c r="AD59" s="652"/>
      <c r="AE59" s="652"/>
      <c r="AF59" s="652"/>
      <c r="AG59" s="652"/>
      <c r="AH59" s="652"/>
      <c r="AI59" s="652"/>
      <c r="AJ59" s="652"/>
      <c r="AK59" s="652"/>
      <c r="AL59" s="255"/>
      <c r="AS59" s="293"/>
    </row>
    <row r="60" spans="1:59" ht="18.75" customHeight="1">
      <c r="A60" s="255"/>
      <c r="B60" s="325" t="s">
        <v>33</v>
      </c>
      <c r="C60" s="653" t="s">
        <v>83</v>
      </c>
      <c r="D60" s="654"/>
      <c r="E60" s="654"/>
      <c r="F60" s="654"/>
      <c r="G60" s="654"/>
      <c r="H60" s="654"/>
      <c r="I60" s="654"/>
      <c r="J60" s="654"/>
      <c r="K60" s="654"/>
      <c r="L60" s="654"/>
      <c r="M60" s="654"/>
      <c r="N60" s="654"/>
      <c r="O60" s="654"/>
      <c r="P60" s="654"/>
      <c r="Q60" s="654"/>
      <c r="R60" s="654"/>
      <c r="S60" s="655"/>
      <c r="T60" s="656">
        <f>SUM('別紙様式6-2 事業所個票１:事業所個票10'!$BN$51)</f>
        <v>0</v>
      </c>
      <c r="U60" s="657"/>
      <c r="V60" s="657"/>
      <c r="W60" s="657"/>
      <c r="X60" s="657"/>
      <c r="Y60" s="658"/>
      <c r="Z60" s="285" t="s">
        <v>32</v>
      </c>
      <c r="AA60" s="274" t="s">
        <v>39</v>
      </c>
      <c r="AB60" s="659" t="str">
        <f>IFERROR(IF(T61&gt;=T60,"○","×"),"")</f>
        <v>○</v>
      </c>
      <c r="AC60" s="326"/>
      <c r="AD60" s="327"/>
      <c r="AE60" s="327"/>
      <c r="AF60" s="327"/>
      <c r="AG60" s="327"/>
      <c r="AH60" s="327"/>
      <c r="AI60" s="327"/>
      <c r="AJ60" s="327"/>
      <c r="AK60" s="327"/>
      <c r="AL60" s="255"/>
      <c r="AM60" s="603" t="s">
        <v>2236</v>
      </c>
      <c r="AN60" s="604"/>
      <c r="AO60" s="604"/>
      <c r="AP60" s="604"/>
      <c r="AQ60" s="604"/>
      <c r="AR60" s="604"/>
      <c r="AS60" s="604"/>
      <c r="AT60" s="604"/>
      <c r="AU60" s="604"/>
      <c r="AV60" s="604"/>
      <c r="AW60" s="604"/>
      <c r="AX60" s="604"/>
      <c r="AY60" s="604"/>
      <c r="AZ60" s="604"/>
      <c r="BA60" s="604"/>
      <c r="BB60" s="604"/>
      <c r="BC60" s="605"/>
    </row>
    <row r="61" spans="1:59" ht="27" customHeight="1" thickBot="1">
      <c r="A61" s="255"/>
      <c r="B61" s="325" t="s">
        <v>40</v>
      </c>
      <c r="C61" s="661" t="s">
        <v>84</v>
      </c>
      <c r="D61" s="662"/>
      <c r="E61" s="662"/>
      <c r="F61" s="662"/>
      <c r="G61" s="662"/>
      <c r="H61" s="662"/>
      <c r="I61" s="662"/>
      <c r="J61" s="662"/>
      <c r="K61" s="662"/>
      <c r="L61" s="662"/>
      <c r="M61" s="662"/>
      <c r="N61" s="662"/>
      <c r="O61" s="662"/>
      <c r="P61" s="662"/>
      <c r="Q61" s="662"/>
      <c r="R61" s="662"/>
      <c r="S61" s="663"/>
      <c r="T61" s="664"/>
      <c r="U61" s="665"/>
      <c r="V61" s="665"/>
      <c r="W61" s="665"/>
      <c r="X61" s="665"/>
      <c r="Y61" s="666"/>
      <c r="Z61" s="276" t="s">
        <v>32</v>
      </c>
      <c r="AA61" s="274" t="s">
        <v>39</v>
      </c>
      <c r="AB61" s="660"/>
      <c r="AC61" s="326"/>
      <c r="AD61" s="327"/>
      <c r="AE61" s="327"/>
      <c r="AF61" s="327"/>
      <c r="AG61" s="327"/>
      <c r="AH61" s="327"/>
      <c r="AI61" s="327"/>
      <c r="AJ61" s="327"/>
      <c r="AK61" s="327"/>
      <c r="AL61" s="255"/>
      <c r="AM61" s="606"/>
      <c r="AN61" s="607"/>
      <c r="AO61" s="607"/>
      <c r="AP61" s="607"/>
      <c r="AQ61" s="607"/>
      <c r="AR61" s="607"/>
      <c r="AS61" s="607"/>
      <c r="AT61" s="607"/>
      <c r="AU61" s="607"/>
      <c r="AV61" s="607"/>
      <c r="AW61" s="607"/>
      <c r="AX61" s="607"/>
      <c r="AY61" s="607"/>
      <c r="AZ61" s="607"/>
      <c r="BA61" s="607"/>
      <c r="BB61" s="607"/>
      <c r="BC61" s="608"/>
    </row>
    <row r="62" spans="1:59" ht="3.75" customHeight="1">
      <c r="A62" s="255"/>
      <c r="B62" s="290"/>
      <c r="C62" s="328"/>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29"/>
      <c r="AN62" s="329"/>
      <c r="AO62" s="329"/>
      <c r="AP62" s="329"/>
      <c r="BB62" s="293"/>
    </row>
    <row r="63" spans="1:59">
      <c r="A63" s="255"/>
      <c r="B63" s="290" t="s">
        <v>27</v>
      </c>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330"/>
      <c r="AM63" s="329"/>
      <c r="AN63" s="329"/>
      <c r="AO63" s="329"/>
      <c r="AP63" s="329"/>
      <c r="BB63" s="293"/>
    </row>
    <row r="64" spans="1:59" ht="33.75" customHeight="1">
      <c r="A64" s="255"/>
      <c r="B64" s="291" t="s">
        <v>28</v>
      </c>
      <c r="C64" s="602" t="s">
        <v>2328</v>
      </c>
      <c r="D64" s="602"/>
      <c r="E64" s="602"/>
      <c r="F64" s="602"/>
      <c r="G64" s="602"/>
      <c r="H64" s="602"/>
      <c r="I64" s="602"/>
      <c r="J64" s="602"/>
      <c r="K64" s="602"/>
      <c r="L64" s="602"/>
      <c r="M64" s="602"/>
      <c r="N64" s="602"/>
      <c r="O64" s="602"/>
      <c r="P64" s="602"/>
      <c r="Q64" s="602"/>
      <c r="R64" s="602"/>
      <c r="S64" s="602"/>
      <c r="T64" s="602"/>
      <c r="U64" s="602"/>
      <c r="V64" s="602"/>
      <c r="W64" s="602"/>
      <c r="X64" s="602"/>
      <c r="Y64" s="602"/>
      <c r="Z64" s="602"/>
      <c r="AA64" s="602"/>
      <c r="AB64" s="602"/>
      <c r="AC64" s="602"/>
      <c r="AD64" s="602"/>
      <c r="AE64" s="602"/>
      <c r="AF64" s="602"/>
      <c r="AG64" s="602"/>
      <c r="AH64" s="602"/>
      <c r="AI64" s="602"/>
      <c r="AJ64" s="602"/>
      <c r="AK64" s="602"/>
      <c r="AL64" s="330"/>
      <c r="AM64" s="329"/>
      <c r="AN64" s="329"/>
      <c r="AO64" s="329"/>
      <c r="AP64" s="329"/>
      <c r="BB64" s="293"/>
    </row>
    <row r="65" spans="1:81" ht="7.5" customHeight="1">
      <c r="A65" s="255"/>
      <c r="B65" s="29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0"/>
      <c r="AM65" s="329"/>
      <c r="AN65" s="329"/>
      <c r="AO65" s="329"/>
      <c r="AP65" s="329"/>
      <c r="BB65" s="293"/>
    </row>
    <row r="66" spans="1:81" ht="30.75" customHeight="1" thickBot="1">
      <c r="A66" s="255"/>
      <c r="B66" s="703" t="s">
        <v>2329</v>
      </c>
      <c r="C66" s="703"/>
      <c r="D66" s="703"/>
      <c r="E66" s="703"/>
      <c r="F66" s="703"/>
      <c r="G66" s="703"/>
      <c r="H66" s="703"/>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3"/>
      <c r="AF66" s="703"/>
      <c r="AG66" s="703"/>
      <c r="AH66" s="703"/>
      <c r="AI66" s="703"/>
      <c r="AJ66" s="703"/>
      <c r="AK66" s="703"/>
      <c r="AL66" s="255"/>
    </row>
    <row r="67" spans="1:81" ht="23.25" customHeight="1" thickBot="1">
      <c r="A67" s="255"/>
      <c r="B67" s="704" t="s">
        <v>87</v>
      </c>
      <c r="C67" s="705"/>
      <c r="D67" s="705"/>
      <c r="E67" s="705"/>
      <c r="F67" s="705"/>
      <c r="G67" s="705"/>
      <c r="H67" s="705"/>
      <c r="I67" s="705"/>
      <c r="J67" s="705"/>
      <c r="K67" s="705"/>
      <c r="L67" s="705"/>
      <c r="M67" s="705"/>
      <c r="N67" s="705"/>
      <c r="O67" s="705"/>
      <c r="P67" s="705"/>
      <c r="Q67" s="705"/>
      <c r="R67" s="705"/>
      <c r="S67" s="706"/>
      <c r="T67" s="707">
        <f>SUM('別紙様式6-2 事業所個票１:事業所個票10'!BV51)</f>
        <v>0</v>
      </c>
      <c r="U67" s="708"/>
      <c r="V67" s="708"/>
      <c r="W67" s="708"/>
      <c r="X67" s="708"/>
      <c r="Y67" s="332" t="s">
        <v>32</v>
      </c>
      <c r="Z67" s="333" t="s">
        <v>39</v>
      </c>
      <c r="AA67" s="334"/>
      <c r="AB67" s="255"/>
      <c r="AC67" s="255"/>
      <c r="AD67" s="255"/>
      <c r="AE67" s="255"/>
      <c r="AF67" s="255"/>
      <c r="AG67" s="255" t="s">
        <v>39</v>
      </c>
      <c r="AH67" s="335" t="str">
        <f>IF(T68&lt;T67,"×","")</f>
        <v/>
      </c>
      <c r="AI67" s="255"/>
      <c r="AJ67" s="255"/>
      <c r="AK67" s="255"/>
      <c r="AL67" s="255"/>
      <c r="AM67" s="623" t="s">
        <v>2330</v>
      </c>
      <c r="AN67" s="709"/>
      <c r="AO67" s="709"/>
      <c r="AP67" s="709"/>
      <c r="AQ67" s="709"/>
      <c r="AR67" s="709"/>
      <c r="AS67" s="709"/>
      <c r="AT67" s="709"/>
      <c r="AU67" s="709"/>
      <c r="AV67" s="709"/>
      <c r="AW67" s="709"/>
      <c r="AX67" s="709"/>
      <c r="AY67" s="709"/>
      <c r="AZ67" s="709"/>
      <c r="BA67" s="709"/>
      <c r="BB67" s="709"/>
      <c r="BC67" s="710"/>
    </row>
    <row r="68" spans="1:81" ht="23.25" customHeight="1" thickBot="1">
      <c r="A68" s="255"/>
      <c r="B68" s="711" t="s">
        <v>2331</v>
      </c>
      <c r="C68" s="712"/>
      <c r="D68" s="712"/>
      <c r="E68" s="712"/>
      <c r="F68" s="712"/>
      <c r="G68" s="712"/>
      <c r="H68" s="712"/>
      <c r="I68" s="712"/>
      <c r="J68" s="712"/>
      <c r="K68" s="712"/>
      <c r="L68" s="712"/>
      <c r="M68" s="712"/>
      <c r="N68" s="712"/>
      <c r="O68" s="712"/>
      <c r="P68" s="712"/>
      <c r="Q68" s="712"/>
      <c r="R68" s="712"/>
      <c r="S68" s="712"/>
      <c r="T68" s="713"/>
      <c r="U68" s="714"/>
      <c r="V68" s="714"/>
      <c r="W68" s="714"/>
      <c r="X68" s="715"/>
      <c r="Y68" s="336" t="s">
        <v>32</v>
      </c>
      <c r="Z68" s="255"/>
      <c r="AA68" s="337" t="s">
        <v>69</v>
      </c>
      <c r="AB68" s="716">
        <f>IFERROR(T69/T67*100,0)</f>
        <v>0</v>
      </c>
      <c r="AC68" s="717"/>
      <c r="AD68" s="718"/>
      <c r="AE68" s="338" t="s">
        <v>88</v>
      </c>
      <c r="AF68" s="338" t="s">
        <v>70</v>
      </c>
      <c r="AG68" s="255" t="s">
        <v>39</v>
      </c>
      <c r="AH68" s="283" t="str">
        <f>IF(T67=0,"",(IF(AB68&gt;=200/3,"○","×")))</f>
        <v/>
      </c>
      <c r="AI68" s="321"/>
      <c r="AJ68" s="321"/>
      <c r="AK68" s="321"/>
      <c r="AL68" s="255"/>
      <c r="AM68" s="623" t="s">
        <v>2332</v>
      </c>
      <c r="AN68" s="709"/>
      <c r="AO68" s="709"/>
      <c r="AP68" s="709"/>
      <c r="AQ68" s="709"/>
      <c r="AR68" s="709"/>
      <c r="AS68" s="709"/>
      <c r="AT68" s="709"/>
      <c r="AU68" s="709"/>
      <c r="AV68" s="709"/>
      <c r="AW68" s="709"/>
      <c r="AX68" s="709"/>
      <c r="AY68" s="709"/>
      <c r="AZ68" s="709"/>
      <c r="BA68" s="709"/>
      <c r="BB68" s="709"/>
      <c r="BC68" s="710"/>
    </row>
    <row r="69" spans="1:81" ht="19.5" customHeight="1" thickBot="1">
      <c r="A69" s="255"/>
      <c r="B69" s="339"/>
      <c r="C69" s="694" t="s">
        <v>2333</v>
      </c>
      <c r="D69" s="694"/>
      <c r="E69" s="694"/>
      <c r="F69" s="694"/>
      <c r="G69" s="694"/>
      <c r="H69" s="694"/>
      <c r="I69" s="694"/>
      <c r="J69" s="694"/>
      <c r="K69" s="694"/>
      <c r="L69" s="694"/>
      <c r="M69" s="694"/>
      <c r="N69" s="694"/>
      <c r="O69" s="694"/>
      <c r="P69" s="694"/>
      <c r="Q69" s="694"/>
      <c r="R69" s="694"/>
      <c r="S69" s="694"/>
      <c r="T69" s="696"/>
      <c r="U69" s="697"/>
      <c r="V69" s="697"/>
      <c r="W69" s="697"/>
      <c r="X69" s="698"/>
      <c r="Y69" s="340" t="s">
        <v>32</v>
      </c>
      <c r="Z69" s="341" t="s">
        <v>39</v>
      </c>
      <c r="AA69" s="99"/>
      <c r="AB69" s="342"/>
      <c r="AC69" s="343"/>
      <c r="AD69" s="344"/>
      <c r="AE69" s="344"/>
      <c r="AF69" s="338"/>
      <c r="AG69" s="255"/>
      <c r="AH69" s="255"/>
      <c r="AI69" s="321"/>
      <c r="AJ69" s="255"/>
      <c r="AK69" s="321"/>
      <c r="AL69" s="321"/>
    </row>
    <row r="70" spans="1:81" ht="16.5" customHeight="1">
      <c r="A70" s="255"/>
      <c r="B70" s="345"/>
      <c r="C70" s="695"/>
      <c r="D70" s="695"/>
      <c r="E70" s="695"/>
      <c r="F70" s="695"/>
      <c r="G70" s="695"/>
      <c r="H70" s="695"/>
      <c r="I70" s="695"/>
      <c r="J70" s="695"/>
      <c r="K70" s="695"/>
      <c r="L70" s="695"/>
      <c r="M70" s="695"/>
      <c r="N70" s="695"/>
      <c r="O70" s="695"/>
      <c r="P70" s="695"/>
      <c r="Q70" s="695"/>
      <c r="R70" s="695"/>
      <c r="S70" s="695"/>
      <c r="T70" s="346" t="s">
        <v>69</v>
      </c>
      <c r="U70" s="699">
        <f>T69/10</f>
        <v>0</v>
      </c>
      <c r="V70" s="699"/>
      <c r="W70" s="699"/>
      <c r="X70" s="100" t="s">
        <v>32</v>
      </c>
      <c r="Y70" s="3" t="s">
        <v>70</v>
      </c>
      <c r="Z70" s="255"/>
      <c r="AA70" s="255"/>
      <c r="AB70" s="255"/>
      <c r="AC70" s="255"/>
      <c r="AD70" s="255"/>
      <c r="AE70" s="255"/>
      <c r="AF70" s="255"/>
      <c r="AG70" s="255"/>
      <c r="AH70" s="347"/>
      <c r="AI70" s="321"/>
      <c r="AJ70" s="321"/>
      <c r="AK70" s="321"/>
      <c r="AL70" s="321"/>
    </row>
    <row r="71" spans="1:81" ht="9.75" customHeight="1">
      <c r="A71" s="255"/>
      <c r="B71" s="255"/>
      <c r="C71" s="255"/>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321"/>
      <c r="AK71" s="321"/>
      <c r="AL71" s="321"/>
    </row>
    <row r="72" spans="1:81" ht="20.25" customHeight="1">
      <c r="A72" s="255"/>
      <c r="B72" s="700" t="s">
        <v>89</v>
      </c>
      <c r="C72" s="701"/>
      <c r="D72" s="701"/>
      <c r="E72" s="701"/>
      <c r="F72" s="701"/>
      <c r="G72" s="701"/>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255"/>
    </row>
    <row r="73" spans="1:81" s="348" customFormat="1" ht="14.25" customHeight="1">
      <c r="A73" s="290"/>
      <c r="B73" s="290"/>
      <c r="C73" s="328" t="s">
        <v>90</v>
      </c>
      <c r="D73" s="307"/>
      <c r="E73" s="307"/>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N73" s="349"/>
      <c r="AO73" s="349"/>
      <c r="AP73" s="349"/>
      <c r="AQ73" s="349"/>
      <c r="AR73" s="349"/>
      <c r="AS73" s="349"/>
      <c r="AT73" s="349"/>
      <c r="AU73" s="349"/>
      <c r="AV73" s="349"/>
      <c r="AW73" s="349"/>
      <c r="AX73" s="349"/>
      <c r="AY73" s="349"/>
      <c r="AZ73" s="349"/>
      <c r="BA73" s="349"/>
      <c r="BB73" s="349"/>
      <c r="BC73" s="349"/>
      <c r="BD73" s="349"/>
      <c r="BE73" s="349"/>
      <c r="BF73" s="349"/>
      <c r="BG73" s="349"/>
      <c r="BH73" s="349"/>
      <c r="BI73" s="349"/>
      <c r="BJ73" s="349"/>
      <c r="BK73" s="349"/>
      <c r="BL73" s="349"/>
      <c r="BM73" s="349"/>
      <c r="BN73" s="349"/>
      <c r="BO73" s="349"/>
      <c r="BP73" s="349"/>
      <c r="BQ73" s="349"/>
    </row>
    <row r="74" spans="1:81" s="348" customFormat="1" ht="15" customHeight="1" thickBot="1">
      <c r="A74" s="290"/>
      <c r="B74" s="290"/>
      <c r="C74" s="260" t="s">
        <v>85</v>
      </c>
      <c r="D74" s="702" t="s">
        <v>2334</v>
      </c>
      <c r="E74" s="702"/>
      <c r="F74" s="702"/>
      <c r="G74" s="702"/>
      <c r="H74" s="702"/>
      <c r="I74" s="702"/>
      <c r="J74" s="702"/>
      <c r="K74" s="702"/>
      <c r="L74" s="702"/>
      <c r="M74" s="702"/>
      <c r="N74" s="702"/>
      <c r="O74" s="702"/>
      <c r="P74" s="702"/>
      <c r="Q74" s="702"/>
      <c r="R74" s="702"/>
      <c r="S74" s="702"/>
      <c r="T74" s="702"/>
      <c r="U74" s="702"/>
      <c r="V74" s="702"/>
      <c r="W74" s="702"/>
      <c r="X74" s="702"/>
      <c r="Y74" s="702"/>
      <c r="Z74" s="702"/>
      <c r="AA74" s="702"/>
      <c r="AB74" s="702"/>
      <c r="AC74" s="702"/>
      <c r="AD74" s="702"/>
      <c r="AE74" s="702"/>
      <c r="AF74" s="702"/>
      <c r="AG74" s="702"/>
      <c r="AH74" s="702"/>
      <c r="AI74" s="702"/>
      <c r="AJ74" s="702"/>
      <c r="AK74" s="702"/>
      <c r="AL74" s="330"/>
      <c r="AM74" s="161" t="b">
        <v>0</v>
      </c>
      <c r="AN74" s="632" t="s">
        <v>2237</v>
      </c>
      <c r="AO74" s="632"/>
      <c r="AP74" s="632"/>
      <c r="AQ74" s="349"/>
      <c r="AR74" s="350" t="str">
        <f>IF(SUM('別紙様式6-2 事業所個票１:事業所個票10'!CI3)&gt;=1,"該当","")</f>
        <v/>
      </c>
      <c r="AT74" s="349"/>
      <c r="AU74" s="349"/>
      <c r="AV74" s="349"/>
      <c r="AW74" s="349"/>
      <c r="AX74" s="349"/>
      <c r="AY74" s="349"/>
      <c r="AZ74" s="349"/>
      <c r="BA74" s="349"/>
      <c r="BB74" s="349"/>
      <c r="BC74" s="349"/>
      <c r="BD74" s="349"/>
      <c r="BE74" s="349"/>
      <c r="BF74" s="349"/>
      <c r="BG74" s="349"/>
      <c r="BH74" s="349"/>
      <c r="BI74" s="349"/>
      <c r="BJ74" s="349"/>
      <c r="BK74" s="349"/>
      <c r="BL74" s="349"/>
      <c r="BM74" s="349"/>
      <c r="BN74" s="349"/>
      <c r="BO74" s="349"/>
      <c r="BP74" s="349"/>
      <c r="BQ74" s="349"/>
    </row>
    <row r="75" spans="1:81" s="348" customFormat="1" ht="21" customHeight="1" thickBot="1">
      <c r="A75" s="290"/>
      <c r="B75" s="290"/>
      <c r="C75" s="719"/>
      <c r="D75" s="720"/>
      <c r="E75" s="721" t="s">
        <v>2335</v>
      </c>
      <c r="F75" s="721"/>
      <c r="G75" s="721"/>
      <c r="H75" s="721"/>
      <c r="I75" s="721"/>
      <c r="J75" s="721"/>
      <c r="K75" s="721"/>
      <c r="L75" s="721"/>
      <c r="M75" s="721"/>
      <c r="N75" s="721"/>
      <c r="O75" s="721"/>
      <c r="P75" s="721"/>
      <c r="Q75" s="721"/>
      <c r="R75" s="721"/>
      <c r="S75" s="721"/>
      <c r="T75" s="721"/>
      <c r="U75" s="721"/>
      <c r="V75" s="721"/>
      <c r="W75" s="721"/>
      <c r="X75" s="597"/>
      <c r="Y75" s="171" t="s">
        <v>39</v>
      </c>
      <c r="Z75" s="283" t="str">
        <f>IF(AR74&lt;&gt;"該当","",IF(AM74=TRUE,"○","×"))</f>
        <v/>
      </c>
      <c r="AA75" s="351"/>
      <c r="AB75" s="351"/>
      <c r="AC75" s="351"/>
      <c r="AD75" s="351"/>
      <c r="AE75" s="351"/>
      <c r="AF75" s="351"/>
      <c r="AG75" s="351"/>
      <c r="AH75" s="351"/>
      <c r="AI75" s="351"/>
      <c r="AJ75" s="351"/>
      <c r="AK75" s="351"/>
      <c r="AL75" s="351"/>
      <c r="AM75" s="623" t="s">
        <v>86</v>
      </c>
      <c r="AN75" s="600"/>
      <c r="AO75" s="600"/>
      <c r="AP75" s="600"/>
      <c r="AQ75" s="600"/>
      <c r="AR75" s="722"/>
      <c r="AS75" s="722"/>
      <c r="AT75" s="600"/>
      <c r="AU75" s="600"/>
      <c r="AV75" s="600"/>
      <c r="AW75" s="600"/>
      <c r="AX75" s="600"/>
      <c r="AY75" s="600"/>
      <c r="AZ75" s="600"/>
      <c r="BA75" s="600"/>
      <c r="BB75" s="600"/>
      <c r="BC75" s="601"/>
      <c r="BD75" s="349"/>
      <c r="BE75" s="349"/>
      <c r="BF75" s="349"/>
      <c r="BG75" s="349"/>
      <c r="BH75" s="349"/>
      <c r="BI75" s="349"/>
      <c r="BJ75" s="349"/>
      <c r="BK75" s="349"/>
      <c r="BL75" s="349"/>
      <c r="BM75" s="349"/>
      <c r="BN75" s="349"/>
      <c r="BO75" s="349"/>
      <c r="BP75" s="349"/>
      <c r="BQ75" s="349"/>
    </row>
    <row r="76" spans="1:81" s="348" customFormat="1" ht="5.25" customHeight="1">
      <c r="A76" s="290"/>
      <c r="B76" s="290"/>
      <c r="C76" s="290"/>
      <c r="D76" s="290"/>
      <c r="E76" s="290"/>
      <c r="F76" s="290"/>
      <c r="G76" s="290"/>
      <c r="H76" s="290"/>
      <c r="I76" s="290"/>
      <c r="J76" s="352"/>
      <c r="K76" s="352"/>
      <c r="L76" s="352"/>
      <c r="M76" s="352"/>
      <c r="N76" s="352"/>
      <c r="O76" s="352"/>
      <c r="P76" s="352"/>
      <c r="Q76" s="352"/>
      <c r="R76" s="352"/>
      <c r="S76" s="352"/>
      <c r="T76" s="352"/>
      <c r="U76" s="352"/>
      <c r="V76" s="352"/>
      <c r="W76" s="352"/>
      <c r="X76" s="352"/>
      <c r="Y76" s="351"/>
      <c r="Z76" s="351"/>
      <c r="AA76" s="351"/>
      <c r="AB76" s="351"/>
      <c r="AC76" s="351"/>
      <c r="AD76" s="351"/>
      <c r="AE76" s="351"/>
      <c r="AF76" s="351"/>
      <c r="AG76" s="351"/>
      <c r="AH76" s="351"/>
      <c r="AI76" s="351"/>
      <c r="AJ76" s="351"/>
      <c r="AK76" s="351"/>
      <c r="AL76" s="351"/>
      <c r="AN76" s="353"/>
      <c r="AO76" s="353"/>
      <c r="AP76" s="353"/>
      <c r="AQ76" s="353"/>
      <c r="AR76" s="353"/>
      <c r="AS76" s="353"/>
      <c r="AT76" s="353"/>
      <c r="AU76" s="353"/>
      <c r="AV76" s="353"/>
      <c r="AW76" s="353"/>
      <c r="AX76" s="353"/>
      <c r="AY76" s="353"/>
      <c r="AZ76" s="353"/>
      <c r="BA76" s="353"/>
      <c r="BB76" s="353"/>
      <c r="BC76" s="353"/>
      <c r="BD76" s="353"/>
      <c r="BE76" s="349"/>
      <c r="BF76" s="349"/>
      <c r="BG76" s="349"/>
      <c r="BH76" s="349"/>
      <c r="BI76" s="349"/>
      <c r="BJ76" s="349"/>
      <c r="BK76" s="349"/>
      <c r="BL76" s="349"/>
      <c r="BM76" s="349"/>
      <c r="BN76" s="349"/>
      <c r="BO76" s="349"/>
      <c r="BP76" s="349"/>
      <c r="BQ76" s="349"/>
      <c r="BR76" s="349"/>
      <c r="BS76" s="349"/>
      <c r="BT76" s="349"/>
      <c r="BU76" s="349"/>
      <c r="BV76" s="349"/>
      <c r="BW76" s="349"/>
      <c r="BX76" s="349"/>
      <c r="BY76" s="349"/>
      <c r="BZ76" s="349"/>
      <c r="CA76" s="349"/>
      <c r="CB76" s="349"/>
      <c r="CC76" s="349"/>
    </row>
    <row r="77" spans="1:81" s="348" customFormat="1" ht="14.25">
      <c r="A77" s="290"/>
      <c r="B77" s="290"/>
      <c r="C77" s="328" t="s">
        <v>2336</v>
      </c>
      <c r="D77" s="334"/>
      <c r="E77" s="334"/>
      <c r="F77" s="334"/>
      <c r="G77" s="334"/>
      <c r="H77" s="334"/>
      <c r="I77" s="334"/>
      <c r="J77" s="334"/>
      <c r="K77" s="334"/>
      <c r="L77" s="334"/>
      <c r="M77" s="334"/>
      <c r="N77" s="334"/>
      <c r="O77" s="334"/>
      <c r="P77" s="334"/>
      <c r="Q77" s="334"/>
      <c r="R77" s="334"/>
      <c r="S77" s="334"/>
      <c r="T77" s="334"/>
      <c r="U77" s="334"/>
      <c r="V77" s="334"/>
      <c r="W77" s="334"/>
      <c r="X77" s="334"/>
      <c r="Y77" s="334"/>
      <c r="Z77" s="334"/>
      <c r="AA77" s="334"/>
      <c r="AB77" s="334"/>
      <c r="AC77" s="334"/>
      <c r="AD77" s="334"/>
      <c r="AE77" s="334"/>
      <c r="AF77" s="334"/>
      <c r="AG77" s="334"/>
      <c r="AH77" s="334"/>
      <c r="AI77" s="334"/>
      <c r="AJ77" s="334"/>
      <c r="AK77" s="334"/>
      <c r="AL77" s="334"/>
      <c r="AN77" s="353"/>
      <c r="AO77" s="353"/>
      <c r="AP77" s="353"/>
      <c r="AQ77" s="353"/>
      <c r="AR77" s="353"/>
      <c r="AS77" s="353"/>
      <c r="AT77" s="353"/>
      <c r="AU77" s="353"/>
      <c r="AV77" s="353"/>
      <c r="AW77" s="353"/>
      <c r="AX77" s="353"/>
      <c r="AY77" s="353"/>
      <c r="AZ77" s="353"/>
      <c r="BA77" s="353"/>
      <c r="BB77" s="353"/>
      <c r="BC77" s="353"/>
      <c r="BD77" s="353"/>
      <c r="BE77" s="349"/>
      <c r="BF77" s="349"/>
      <c r="BG77" s="349"/>
      <c r="BH77" s="349"/>
      <c r="BI77" s="349"/>
      <c r="BJ77" s="349"/>
      <c r="BK77" s="349"/>
      <c r="BL77" s="349"/>
      <c r="BM77" s="349"/>
      <c r="BN77" s="349"/>
      <c r="BO77" s="349"/>
      <c r="BP77" s="349"/>
      <c r="BQ77" s="349"/>
      <c r="BR77" s="349"/>
      <c r="BS77" s="349"/>
      <c r="BT77" s="349"/>
      <c r="BU77" s="349"/>
      <c r="BV77" s="349"/>
      <c r="BW77" s="349"/>
      <c r="BX77" s="349"/>
      <c r="BY77" s="349"/>
      <c r="BZ77" s="349"/>
      <c r="CA77" s="349"/>
      <c r="CB77" s="349"/>
      <c r="CC77" s="349"/>
    </row>
    <row r="78" spans="1:81" s="348" customFormat="1" ht="24.75" customHeight="1" thickBot="1">
      <c r="A78" s="290"/>
      <c r="B78" s="290"/>
      <c r="C78" s="354" t="s">
        <v>85</v>
      </c>
      <c r="D78" s="602" t="s">
        <v>2337</v>
      </c>
      <c r="E78" s="602"/>
      <c r="F78" s="602"/>
      <c r="G78" s="602"/>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2"/>
      <c r="AJ78" s="602"/>
      <c r="AK78" s="602"/>
      <c r="AL78" s="330"/>
      <c r="AN78" s="353"/>
      <c r="AO78" s="353"/>
      <c r="AP78" s="353"/>
      <c r="AQ78" s="353"/>
      <c r="AR78" s="353"/>
      <c r="AS78" s="353"/>
      <c r="AT78" s="353"/>
      <c r="AU78" s="353"/>
      <c r="AV78" s="353"/>
      <c r="AW78" s="353"/>
      <c r="AX78" s="353"/>
      <c r="AY78" s="353"/>
      <c r="AZ78" s="353"/>
      <c r="BA78" s="353"/>
      <c r="BB78" s="353"/>
      <c r="BC78" s="353"/>
      <c r="BD78" s="353"/>
      <c r="BE78" s="349"/>
      <c r="BF78" s="349"/>
      <c r="BG78" s="349"/>
      <c r="BH78" s="349"/>
      <c r="BI78" s="349"/>
      <c r="BJ78" s="349"/>
      <c r="BK78" s="349"/>
      <c r="BL78" s="349"/>
      <c r="BM78" s="349"/>
      <c r="BN78" s="349"/>
      <c r="BO78" s="349"/>
      <c r="BP78" s="349"/>
      <c r="BQ78" s="349"/>
      <c r="BR78" s="349"/>
      <c r="BS78" s="349"/>
      <c r="BT78" s="349"/>
      <c r="BU78" s="349"/>
      <c r="BV78" s="349"/>
      <c r="BW78" s="349"/>
      <c r="BX78" s="349"/>
      <c r="BY78" s="349"/>
      <c r="BZ78" s="349"/>
      <c r="CA78" s="349"/>
      <c r="CB78" s="349"/>
      <c r="CC78" s="349"/>
    </row>
    <row r="79" spans="1:81" ht="18" customHeight="1">
      <c r="A79" s="255"/>
      <c r="B79" s="355"/>
      <c r="C79" s="723" t="s">
        <v>91</v>
      </c>
      <c r="D79" s="705"/>
      <c r="E79" s="705"/>
      <c r="F79" s="705"/>
      <c r="G79" s="705"/>
      <c r="H79" s="705"/>
      <c r="I79" s="705"/>
      <c r="J79" s="705"/>
      <c r="K79" s="705"/>
      <c r="L79" s="705"/>
      <c r="M79" s="705"/>
      <c r="N79" s="705"/>
      <c r="O79" s="705"/>
      <c r="P79" s="705"/>
      <c r="Q79" s="705"/>
      <c r="R79" s="705"/>
      <c r="S79" s="705"/>
      <c r="T79" s="706"/>
      <c r="U79" s="707">
        <f>SUM('別紙様式6-2 事業所個票１:事業所個票10'!BA51)</f>
        <v>0</v>
      </c>
      <c r="V79" s="708"/>
      <c r="W79" s="708"/>
      <c r="X79" s="708"/>
      <c r="Y79" s="708"/>
      <c r="Z79" s="356" t="s">
        <v>32</v>
      </c>
      <c r="AA79" s="274" t="s">
        <v>39</v>
      </c>
      <c r="AB79" s="588" t="s">
        <v>2406</v>
      </c>
      <c r="AC79" s="334"/>
      <c r="AD79" s="255"/>
      <c r="AE79" s="255"/>
      <c r="AF79" s="255"/>
      <c r="AG79" s="255"/>
      <c r="AH79" s="255"/>
      <c r="AI79" s="255"/>
      <c r="AJ79" s="255"/>
      <c r="AK79" s="255"/>
      <c r="AL79" s="255"/>
      <c r="AN79" s="353"/>
      <c r="AO79" s="353"/>
      <c r="AP79" s="353"/>
      <c r="AQ79" s="353"/>
      <c r="AR79" s="353"/>
      <c r="AS79" s="353"/>
      <c r="AT79" s="353"/>
      <c r="AU79" s="353"/>
      <c r="AV79" s="353"/>
      <c r="AW79" s="353"/>
      <c r="AX79" s="353"/>
      <c r="AY79" s="353"/>
      <c r="AZ79" s="353"/>
      <c r="BA79" s="353"/>
      <c r="BB79" s="353"/>
      <c r="BC79" s="353"/>
      <c r="BD79" s="353"/>
    </row>
    <row r="80" spans="1:81" ht="19.5" customHeight="1" thickBot="1">
      <c r="A80" s="255"/>
      <c r="B80" s="355"/>
      <c r="C80" s="724" t="s">
        <v>92</v>
      </c>
      <c r="D80" s="724"/>
      <c r="E80" s="724"/>
      <c r="F80" s="724"/>
      <c r="G80" s="724"/>
      <c r="H80" s="724"/>
      <c r="I80" s="724"/>
      <c r="J80" s="724"/>
      <c r="K80" s="724"/>
      <c r="L80" s="724"/>
      <c r="M80" s="724"/>
      <c r="N80" s="724"/>
      <c r="O80" s="724"/>
      <c r="P80" s="724"/>
      <c r="Q80" s="724"/>
      <c r="R80" s="724"/>
      <c r="S80" s="724"/>
      <c r="T80" s="725"/>
      <c r="U80" s="707">
        <f>U81+U86</f>
        <v>0</v>
      </c>
      <c r="V80" s="708"/>
      <c r="W80" s="708"/>
      <c r="X80" s="708"/>
      <c r="Y80" s="708"/>
      <c r="Z80" s="332" t="s">
        <v>32</v>
      </c>
      <c r="AA80" s="274" t="s">
        <v>39</v>
      </c>
      <c r="AB80" s="590"/>
      <c r="AC80" s="274"/>
      <c r="AD80" s="274"/>
      <c r="AE80" s="274"/>
      <c r="AF80" s="274"/>
      <c r="AG80" s="274"/>
      <c r="AH80" s="321"/>
      <c r="AI80" s="321"/>
      <c r="AJ80" s="321"/>
      <c r="AK80" s="321"/>
      <c r="AL80" s="321"/>
      <c r="AM80" s="357"/>
    </row>
    <row r="81" spans="1:55" ht="9.75" customHeight="1" thickBot="1">
      <c r="A81" s="255"/>
      <c r="B81" s="355"/>
      <c r="C81" s="740" t="s">
        <v>93</v>
      </c>
      <c r="D81" s="741"/>
      <c r="E81" s="744" t="s">
        <v>94</v>
      </c>
      <c r="F81" s="745"/>
      <c r="G81" s="745"/>
      <c r="H81" s="745"/>
      <c r="I81" s="745"/>
      <c r="J81" s="745"/>
      <c r="K81" s="745"/>
      <c r="L81" s="745"/>
      <c r="M81" s="745"/>
      <c r="N81" s="745"/>
      <c r="O81" s="745"/>
      <c r="P81" s="745"/>
      <c r="Q81" s="745"/>
      <c r="R81" s="745"/>
      <c r="S81" s="745"/>
      <c r="T81" s="746"/>
      <c r="U81" s="750"/>
      <c r="V81" s="751"/>
      <c r="W81" s="751"/>
      <c r="X81" s="751"/>
      <c r="Y81" s="752"/>
      <c r="Z81" s="756" t="s">
        <v>32</v>
      </c>
      <c r="AA81" s="758" t="s">
        <v>39</v>
      </c>
      <c r="AB81" s="255"/>
      <c r="AC81" s="338"/>
      <c r="AD81" s="358"/>
      <c r="AE81" s="358"/>
      <c r="AF81" s="338"/>
      <c r="AG81" s="255"/>
      <c r="AH81" s="321"/>
      <c r="AI81" s="255"/>
      <c r="AJ81" s="321"/>
      <c r="AK81" s="255"/>
      <c r="AL81" s="321"/>
      <c r="AM81" s="357"/>
    </row>
    <row r="82" spans="1:55" ht="9.75" customHeight="1" thickBot="1">
      <c r="A82" s="255"/>
      <c r="B82" s="355"/>
      <c r="C82" s="740"/>
      <c r="D82" s="741"/>
      <c r="E82" s="747"/>
      <c r="F82" s="748"/>
      <c r="G82" s="748"/>
      <c r="H82" s="748"/>
      <c r="I82" s="748"/>
      <c r="J82" s="748"/>
      <c r="K82" s="748"/>
      <c r="L82" s="748"/>
      <c r="M82" s="748"/>
      <c r="N82" s="748"/>
      <c r="O82" s="748"/>
      <c r="P82" s="748"/>
      <c r="Q82" s="748"/>
      <c r="R82" s="748"/>
      <c r="S82" s="748"/>
      <c r="T82" s="749"/>
      <c r="U82" s="753"/>
      <c r="V82" s="754"/>
      <c r="W82" s="754"/>
      <c r="X82" s="754"/>
      <c r="Y82" s="755"/>
      <c r="Z82" s="757"/>
      <c r="AA82" s="758"/>
      <c r="AB82" s="759" t="s">
        <v>69</v>
      </c>
      <c r="AC82" s="726">
        <f>IFERROR(U83/U81*100,0)</f>
        <v>0</v>
      </c>
      <c r="AD82" s="727"/>
      <c r="AE82" s="728"/>
      <c r="AF82" s="732" t="s">
        <v>88</v>
      </c>
      <c r="AG82" s="732" t="s">
        <v>70</v>
      </c>
      <c r="AH82" s="733" t="s">
        <v>39</v>
      </c>
      <c r="AI82" s="588" t="s">
        <v>2406</v>
      </c>
      <c r="AJ82" s="321"/>
      <c r="AK82" s="255"/>
      <c r="AL82" s="321"/>
      <c r="AM82" s="734" t="s">
        <v>2338</v>
      </c>
      <c r="AN82" s="735"/>
      <c r="AO82" s="735"/>
      <c r="AP82" s="735"/>
      <c r="AQ82" s="735"/>
      <c r="AR82" s="735"/>
      <c r="AS82" s="735"/>
      <c r="AT82" s="735"/>
      <c r="AU82" s="735"/>
      <c r="AV82" s="735"/>
      <c r="AW82" s="735"/>
      <c r="AX82" s="735"/>
      <c r="AY82" s="735"/>
      <c r="AZ82" s="735"/>
      <c r="BA82" s="735"/>
      <c r="BB82" s="735"/>
      <c r="BC82" s="736"/>
    </row>
    <row r="83" spans="1:55" ht="9.75" customHeight="1" thickBot="1">
      <c r="A83" s="255"/>
      <c r="B83" s="355"/>
      <c r="C83" s="740"/>
      <c r="D83" s="741"/>
      <c r="E83" s="310"/>
      <c r="F83" s="760" t="s">
        <v>2339</v>
      </c>
      <c r="G83" s="761"/>
      <c r="H83" s="761"/>
      <c r="I83" s="761"/>
      <c r="J83" s="761"/>
      <c r="K83" s="761"/>
      <c r="L83" s="761"/>
      <c r="M83" s="761"/>
      <c r="N83" s="761"/>
      <c r="O83" s="761"/>
      <c r="P83" s="761"/>
      <c r="Q83" s="761"/>
      <c r="R83" s="761"/>
      <c r="S83" s="761"/>
      <c r="T83" s="761"/>
      <c r="U83" s="765"/>
      <c r="V83" s="766"/>
      <c r="W83" s="766"/>
      <c r="X83" s="766"/>
      <c r="Y83" s="767"/>
      <c r="Z83" s="768" t="s">
        <v>32</v>
      </c>
      <c r="AA83" s="758" t="s">
        <v>39</v>
      </c>
      <c r="AB83" s="759"/>
      <c r="AC83" s="729"/>
      <c r="AD83" s="730"/>
      <c r="AE83" s="731"/>
      <c r="AF83" s="732"/>
      <c r="AG83" s="732"/>
      <c r="AH83" s="733"/>
      <c r="AI83" s="590"/>
      <c r="AJ83" s="321"/>
      <c r="AK83" s="255"/>
      <c r="AL83" s="321"/>
      <c r="AM83" s="737"/>
      <c r="AN83" s="738"/>
      <c r="AO83" s="738"/>
      <c r="AP83" s="738"/>
      <c r="AQ83" s="738"/>
      <c r="AR83" s="738"/>
      <c r="AS83" s="738"/>
      <c r="AT83" s="738"/>
      <c r="AU83" s="738"/>
      <c r="AV83" s="738"/>
      <c r="AW83" s="738"/>
      <c r="AX83" s="738"/>
      <c r="AY83" s="738"/>
      <c r="AZ83" s="738"/>
      <c r="BA83" s="738"/>
      <c r="BB83" s="738"/>
      <c r="BC83" s="739"/>
    </row>
    <row r="84" spans="1:55" ht="9.75" customHeight="1" thickBot="1">
      <c r="A84" s="255"/>
      <c r="B84" s="355"/>
      <c r="C84" s="740"/>
      <c r="D84" s="741"/>
      <c r="E84" s="359"/>
      <c r="F84" s="762"/>
      <c r="G84" s="702"/>
      <c r="H84" s="702"/>
      <c r="I84" s="702"/>
      <c r="J84" s="702"/>
      <c r="K84" s="702"/>
      <c r="L84" s="702"/>
      <c r="M84" s="702"/>
      <c r="N84" s="702"/>
      <c r="O84" s="702"/>
      <c r="P84" s="702"/>
      <c r="Q84" s="702"/>
      <c r="R84" s="702"/>
      <c r="S84" s="702"/>
      <c r="T84" s="702"/>
      <c r="U84" s="753"/>
      <c r="V84" s="754"/>
      <c r="W84" s="754"/>
      <c r="X84" s="754"/>
      <c r="Y84" s="755"/>
      <c r="Z84" s="769"/>
      <c r="AA84" s="758"/>
      <c r="AB84" s="255"/>
      <c r="AC84" s="255"/>
      <c r="AD84" s="255"/>
      <c r="AE84" s="255"/>
      <c r="AF84" s="255"/>
      <c r="AG84" s="255"/>
      <c r="AH84" s="255"/>
      <c r="AI84" s="255"/>
      <c r="AJ84" s="321"/>
      <c r="AK84" s="321"/>
      <c r="AL84" s="321"/>
    </row>
    <row r="85" spans="1:55" ht="15" customHeight="1" thickBot="1">
      <c r="A85" s="255"/>
      <c r="B85" s="355"/>
      <c r="C85" s="742"/>
      <c r="D85" s="743"/>
      <c r="E85" s="360"/>
      <c r="F85" s="763"/>
      <c r="G85" s="764"/>
      <c r="H85" s="764"/>
      <c r="I85" s="764"/>
      <c r="J85" s="764"/>
      <c r="K85" s="764"/>
      <c r="L85" s="764"/>
      <c r="M85" s="764"/>
      <c r="N85" s="764"/>
      <c r="O85" s="764"/>
      <c r="P85" s="764"/>
      <c r="Q85" s="764"/>
      <c r="R85" s="764"/>
      <c r="S85" s="764"/>
      <c r="T85" s="764"/>
      <c r="U85" s="361" t="s">
        <v>69</v>
      </c>
      <c r="V85" s="770">
        <f>U83/2</f>
        <v>0</v>
      </c>
      <c r="W85" s="770"/>
      <c r="X85" s="770"/>
      <c r="Y85" s="101" t="s">
        <v>32</v>
      </c>
      <c r="Z85" s="3" t="s">
        <v>70</v>
      </c>
      <c r="AA85" s="102"/>
      <c r="AB85" s="342"/>
      <c r="AC85" s="342"/>
      <c r="AD85" s="343"/>
      <c r="AE85" s="771"/>
      <c r="AF85" s="771"/>
      <c r="AG85" s="338"/>
      <c r="AH85" s="255"/>
      <c r="AI85" s="347"/>
      <c r="AJ85" s="321"/>
      <c r="AK85" s="321"/>
      <c r="AL85" s="321"/>
      <c r="AM85" s="357"/>
    </row>
    <row r="86" spans="1:55" ht="9.75" customHeight="1" thickBot="1">
      <c r="A86" s="255"/>
      <c r="B86" s="355"/>
      <c r="C86" s="772" t="s">
        <v>95</v>
      </c>
      <c r="D86" s="773"/>
      <c r="E86" s="744" t="s">
        <v>96</v>
      </c>
      <c r="F86" s="745"/>
      <c r="G86" s="745"/>
      <c r="H86" s="745"/>
      <c r="I86" s="745"/>
      <c r="J86" s="745"/>
      <c r="K86" s="745"/>
      <c r="L86" s="745"/>
      <c r="M86" s="745"/>
      <c r="N86" s="745"/>
      <c r="O86" s="745"/>
      <c r="P86" s="745"/>
      <c r="Q86" s="745"/>
      <c r="R86" s="745"/>
      <c r="S86" s="745"/>
      <c r="T86" s="746"/>
      <c r="U86" s="750"/>
      <c r="V86" s="751"/>
      <c r="W86" s="751"/>
      <c r="X86" s="751"/>
      <c r="Y86" s="752"/>
      <c r="Z86" s="775" t="s">
        <v>32</v>
      </c>
      <c r="AA86" s="758" t="s">
        <v>39</v>
      </c>
      <c r="AB86" s="342"/>
      <c r="AC86" s="255"/>
      <c r="AD86" s="338"/>
      <c r="AE86" s="358"/>
      <c r="AF86" s="358"/>
      <c r="AG86" s="338"/>
      <c r="AH86" s="255"/>
      <c r="AI86" s="255"/>
      <c r="AJ86" s="321"/>
      <c r="AK86" s="321"/>
      <c r="AL86" s="321"/>
      <c r="AM86" s="357"/>
    </row>
    <row r="87" spans="1:55" ht="9.75" customHeight="1" thickBot="1">
      <c r="A87" s="255"/>
      <c r="B87" s="355"/>
      <c r="C87" s="774"/>
      <c r="D87" s="741"/>
      <c r="E87" s="747"/>
      <c r="F87" s="748"/>
      <c r="G87" s="748"/>
      <c r="H87" s="748"/>
      <c r="I87" s="748"/>
      <c r="J87" s="748"/>
      <c r="K87" s="748"/>
      <c r="L87" s="748"/>
      <c r="M87" s="748"/>
      <c r="N87" s="748"/>
      <c r="O87" s="748"/>
      <c r="P87" s="748"/>
      <c r="Q87" s="748"/>
      <c r="R87" s="748"/>
      <c r="S87" s="748"/>
      <c r="T87" s="749"/>
      <c r="U87" s="753"/>
      <c r="V87" s="754"/>
      <c r="W87" s="754"/>
      <c r="X87" s="754"/>
      <c r="Y87" s="755"/>
      <c r="Z87" s="776"/>
      <c r="AA87" s="758"/>
      <c r="AB87" s="759" t="s">
        <v>69</v>
      </c>
      <c r="AC87" s="726">
        <f>IFERROR(U88/U86*100,0)</f>
        <v>0</v>
      </c>
      <c r="AD87" s="727"/>
      <c r="AE87" s="728"/>
      <c r="AF87" s="732" t="s">
        <v>88</v>
      </c>
      <c r="AG87" s="732" t="s">
        <v>70</v>
      </c>
      <c r="AH87" s="733" t="s">
        <v>39</v>
      </c>
      <c r="AI87" s="588" t="s">
        <v>2406</v>
      </c>
      <c r="AJ87" s="321"/>
      <c r="AK87" s="321"/>
      <c r="AL87" s="321"/>
      <c r="AM87" s="734" t="s">
        <v>2340</v>
      </c>
      <c r="AN87" s="735"/>
      <c r="AO87" s="735"/>
      <c r="AP87" s="735"/>
      <c r="AQ87" s="735"/>
      <c r="AR87" s="735"/>
      <c r="AS87" s="735"/>
      <c r="AT87" s="735"/>
      <c r="AU87" s="735"/>
      <c r="AV87" s="735"/>
      <c r="AW87" s="735"/>
      <c r="AX87" s="735"/>
      <c r="AY87" s="735"/>
      <c r="AZ87" s="735"/>
      <c r="BA87" s="735"/>
      <c r="BB87" s="735"/>
      <c r="BC87" s="736"/>
    </row>
    <row r="88" spans="1:55" ht="9.75" customHeight="1" thickBot="1">
      <c r="A88" s="255"/>
      <c r="B88" s="355"/>
      <c r="C88" s="774"/>
      <c r="D88" s="741"/>
      <c r="E88" s="362"/>
      <c r="F88" s="760" t="s">
        <v>2341</v>
      </c>
      <c r="G88" s="761"/>
      <c r="H88" s="761"/>
      <c r="I88" s="761"/>
      <c r="J88" s="761"/>
      <c r="K88" s="761"/>
      <c r="L88" s="761"/>
      <c r="M88" s="761"/>
      <c r="N88" s="761"/>
      <c r="O88" s="761"/>
      <c r="P88" s="761"/>
      <c r="Q88" s="761"/>
      <c r="R88" s="761"/>
      <c r="S88" s="761"/>
      <c r="T88" s="761"/>
      <c r="U88" s="765"/>
      <c r="V88" s="766"/>
      <c r="W88" s="766"/>
      <c r="X88" s="766"/>
      <c r="Y88" s="767"/>
      <c r="Z88" s="777" t="s">
        <v>32</v>
      </c>
      <c r="AA88" s="758" t="s">
        <v>39</v>
      </c>
      <c r="AB88" s="759"/>
      <c r="AC88" s="729"/>
      <c r="AD88" s="730"/>
      <c r="AE88" s="731"/>
      <c r="AF88" s="732"/>
      <c r="AG88" s="732"/>
      <c r="AH88" s="733"/>
      <c r="AI88" s="590"/>
      <c r="AJ88" s="321"/>
      <c r="AK88" s="321"/>
      <c r="AL88" s="321"/>
      <c r="AM88" s="737"/>
      <c r="AN88" s="738"/>
      <c r="AO88" s="738"/>
      <c r="AP88" s="738"/>
      <c r="AQ88" s="738"/>
      <c r="AR88" s="738"/>
      <c r="AS88" s="738"/>
      <c r="AT88" s="738"/>
      <c r="AU88" s="738"/>
      <c r="AV88" s="738"/>
      <c r="AW88" s="738"/>
      <c r="AX88" s="738"/>
      <c r="AY88" s="738"/>
      <c r="AZ88" s="738"/>
      <c r="BA88" s="738"/>
      <c r="BB88" s="738"/>
      <c r="BC88" s="739"/>
    </row>
    <row r="89" spans="1:55" ht="9.75" customHeight="1" thickBot="1">
      <c r="A89" s="255"/>
      <c r="B89" s="355"/>
      <c r="C89" s="740"/>
      <c r="D89" s="741"/>
      <c r="E89" s="363"/>
      <c r="F89" s="762"/>
      <c r="G89" s="702"/>
      <c r="H89" s="702"/>
      <c r="I89" s="702"/>
      <c r="J89" s="702"/>
      <c r="K89" s="702"/>
      <c r="L89" s="702"/>
      <c r="M89" s="702"/>
      <c r="N89" s="702"/>
      <c r="O89" s="702"/>
      <c r="P89" s="702"/>
      <c r="Q89" s="702"/>
      <c r="R89" s="702"/>
      <c r="S89" s="702"/>
      <c r="T89" s="702"/>
      <c r="U89" s="753"/>
      <c r="V89" s="754"/>
      <c r="W89" s="754"/>
      <c r="X89" s="754"/>
      <c r="Y89" s="755"/>
      <c r="Z89" s="778"/>
      <c r="AA89" s="758"/>
      <c r="AB89" s="255"/>
      <c r="AC89" s="255"/>
      <c r="AD89" s="255"/>
      <c r="AE89" s="255"/>
      <c r="AF89" s="255"/>
      <c r="AG89" s="255"/>
      <c r="AH89" s="255"/>
      <c r="AI89" s="255"/>
      <c r="AJ89" s="321"/>
      <c r="AK89" s="321"/>
      <c r="AL89" s="321"/>
    </row>
    <row r="90" spans="1:55" ht="16.5" customHeight="1">
      <c r="A90" s="255"/>
      <c r="B90" s="355"/>
      <c r="C90" s="742"/>
      <c r="D90" s="743"/>
      <c r="E90" s="364"/>
      <c r="F90" s="763"/>
      <c r="G90" s="764"/>
      <c r="H90" s="764"/>
      <c r="I90" s="764"/>
      <c r="J90" s="764"/>
      <c r="K90" s="764"/>
      <c r="L90" s="764"/>
      <c r="M90" s="764"/>
      <c r="N90" s="764"/>
      <c r="O90" s="764"/>
      <c r="P90" s="764"/>
      <c r="Q90" s="764"/>
      <c r="R90" s="764"/>
      <c r="S90" s="764"/>
      <c r="T90" s="764"/>
      <c r="U90" s="346" t="s">
        <v>69</v>
      </c>
      <c r="V90" s="699">
        <f>U88/2</f>
        <v>0</v>
      </c>
      <c r="W90" s="699"/>
      <c r="X90" s="699"/>
      <c r="Y90" s="100" t="s">
        <v>32</v>
      </c>
      <c r="Z90" s="4" t="s">
        <v>70</v>
      </c>
      <c r="AA90" s="102"/>
      <c r="AB90" s="342"/>
      <c r="AC90" s="343"/>
      <c r="AD90" s="771"/>
      <c r="AE90" s="771"/>
      <c r="AF90" s="338"/>
      <c r="AG90" s="255"/>
      <c r="AH90" s="255"/>
      <c r="AI90" s="365"/>
      <c r="AJ90" s="321"/>
      <c r="AK90" s="321"/>
      <c r="AL90" s="321"/>
      <c r="AM90" s="357"/>
    </row>
    <row r="91" spans="1:55" ht="6.75" customHeight="1">
      <c r="A91" s="255"/>
      <c r="B91" s="324" t="s">
        <v>97</v>
      </c>
      <c r="C91" s="324"/>
      <c r="D91" s="324"/>
      <c r="E91" s="324"/>
      <c r="F91" s="321"/>
      <c r="G91" s="322"/>
      <c r="H91" s="322"/>
      <c r="I91" s="322"/>
      <c r="J91" s="322"/>
      <c r="K91" s="322"/>
      <c r="L91" s="322"/>
      <c r="M91" s="366"/>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264"/>
      <c r="AM91" s="265"/>
      <c r="AR91" s="293"/>
    </row>
    <row r="92" spans="1:55" s="369" customFormat="1" ht="21" customHeight="1" thickBot="1">
      <c r="A92" s="367"/>
      <c r="B92" s="788" t="s">
        <v>98</v>
      </c>
      <c r="C92" s="788"/>
      <c r="D92" s="788"/>
      <c r="E92" s="788"/>
      <c r="F92" s="788"/>
      <c r="G92" s="788"/>
      <c r="H92" s="788"/>
      <c r="I92" s="788"/>
      <c r="J92" s="788"/>
      <c r="K92" s="788"/>
      <c r="L92" s="788"/>
      <c r="M92" s="788"/>
      <c r="N92" s="788"/>
      <c r="O92" s="788"/>
      <c r="P92" s="788"/>
      <c r="Q92" s="788"/>
      <c r="R92" s="788"/>
      <c r="S92" s="788"/>
      <c r="T92" s="788"/>
      <c r="U92" s="788"/>
      <c r="V92" s="788"/>
      <c r="W92" s="788"/>
      <c r="X92" s="788"/>
      <c r="Y92" s="788"/>
      <c r="Z92" s="788"/>
      <c r="AA92" s="788"/>
      <c r="AB92" s="788"/>
      <c r="AC92" s="788"/>
      <c r="AD92" s="788"/>
      <c r="AE92" s="788"/>
      <c r="AF92" s="788"/>
      <c r="AG92" s="788"/>
      <c r="AH92" s="788"/>
      <c r="AI92" s="788"/>
      <c r="AJ92" s="788"/>
      <c r="AK92" s="788"/>
      <c r="AL92" s="367"/>
      <c r="AM92" s="368"/>
    </row>
    <row r="93" spans="1:55" s="265" customFormat="1" ht="14.25" thickBot="1">
      <c r="A93" s="264"/>
      <c r="B93" s="328" t="s">
        <v>99</v>
      </c>
      <c r="C93" s="307"/>
      <c r="D93" s="307"/>
      <c r="E93" s="307"/>
      <c r="F93" s="307"/>
      <c r="G93" s="307"/>
      <c r="H93" s="307"/>
      <c r="I93" s="307"/>
      <c r="J93" s="307"/>
      <c r="K93" s="307"/>
      <c r="L93" s="307"/>
      <c r="M93" s="307"/>
      <c r="N93" s="307"/>
      <c r="O93" s="307"/>
      <c r="P93" s="307"/>
      <c r="Q93" s="307"/>
      <c r="R93" s="370" t="s">
        <v>85</v>
      </c>
      <c r="S93" s="371" t="s">
        <v>100</v>
      </c>
      <c r="T93" s="264"/>
      <c r="U93" s="307"/>
      <c r="V93" s="307"/>
      <c r="W93" s="307"/>
      <c r="X93" s="307"/>
      <c r="Y93" s="307"/>
      <c r="Z93" s="307"/>
      <c r="AA93" s="307"/>
      <c r="AB93" s="307"/>
      <c r="AC93" s="307"/>
      <c r="AD93" s="307"/>
      <c r="AE93" s="307"/>
      <c r="AF93" s="307"/>
      <c r="AG93" s="307"/>
      <c r="AH93" s="307"/>
      <c r="AI93" s="789" t="str">
        <f>IF(SUM('別紙様式6-2 事業所個票１:事業所個票10'!CI4)&gt;=1,"該当","")</f>
        <v/>
      </c>
      <c r="AJ93" s="790"/>
      <c r="AK93" s="791"/>
      <c r="AL93" s="264"/>
      <c r="AM93" s="257"/>
    </row>
    <row r="94" spans="1:55" s="265" customFormat="1" ht="2.25" customHeight="1" thickBot="1">
      <c r="A94" s="264"/>
      <c r="B94" s="264"/>
      <c r="C94" s="264"/>
      <c r="D94" s="372"/>
      <c r="E94" s="372"/>
      <c r="F94" s="372"/>
      <c r="G94" s="372"/>
      <c r="H94" s="372"/>
      <c r="I94" s="372"/>
      <c r="J94" s="372"/>
      <c r="K94" s="372"/>
      <c r="L94" s="372"/>
      <c r="M94" s="372"/>
      <c r="N94" s="372"/>
      <c r="O94" s="372"/>
      <c r="P94" s="372"/>
      <c r="Q94" s="372"/>
      <c r="R94" s="373"/>
      <c r="S94" s="373"/>
      <c r="T94" s="373"/>
      <c r="U94" s="372"/>
      <c r="V94" s="372"/>
      <c r="W94" s="372"/>
      <c r="X94" s="372"/>
      <c r="Y94" s="372"/>
      <c r="Z94" s="372"/>
      <c r="AA94" s="372"/>
      <c r="AB94" s="372"/>
      <c r="AC94" s="372"/>
      <c r="AD94" s="372"/>
      <c r="AE94" s="372"/>
      <c r="AF94" s="372"/>
      <c r="AG94" s="372"/>
      <c r="AH94" s="372"/>
      <c r="AI94" s="372"/>
      <c r="AJ94" s="372"/>
      <c r="AK94" s="372"/>
      <c r="AL94" s="264"/>
      <c r="AM94" s="257"/>
    </row>
    <row r="95" spans="1:55" s="265" customFormat="1" ht="14.25" thickBot="1">
      <c r="A95" s="264"/>
      <c r="B95" s="328" t="s">
        <v>101</v>
      </c>
      <c r="C95" s="374"/>
      <c r="D95" s="374"/>
      <c r="E95" s="374"/>
      <c r="F95" s="374"/>
      <c r="G95" s="374"/>
      <c r="H95" s="374"/>
      <c r="I95" s="374"/>
      <c r="J95" s="374"/>
      <c r="K95" s="374"/>
      <c r="L95" s="374"/>
      <c r="M95" s="374"/>
      <c r="N95" s="374"/>
      <c r="O95" s="374"/>
      <c r="P95" s="374"/>
      <c r="Q95" s="374"/>
      <c r="R95" s="370" t="s">
        <v>85</v>
      </c>
      <c r="S95" s="371" t="s">
        <v>102</v>
      </c>
      <c r="T95" s="264"/>
      <c r="U95" s="374"/>
      <c r="V95" s="374"/>
      <c r="W95" s="374"/>
      <c r="X95" s="374"/>
      <c r="Y95" s="374"/>
      <c r="Z95" s="374"/>
      <c r="AA95" s="374"/>
      <c r="AB95" s="374"/>
      <c r="AC95" s="374"/>
      <c r="AD95" s="374"/>
      <c r="AE95" s="374"/>
      <c r="AF95" s="374"/>
      <c r="AG95" s="374"/>
      <c r="AH95" s="374"/>
      <c r="AI95" s="789" t="str">
        <f>IF(SUM('別紙様式6-2 事業所個票１:事業所個票10'!CI4)=0,"該当","")</f>
        <v>該当</v>
      </c>
      <c r="AJ95" s="790"/>
      <c r="AK95" s="791"/>
      <c r="AL95" s="264"/>
      <c r="AM95" s="257"/>
    </row>
    <row r="96" spans="1:55" s="265" customFormat="1" ht="5.25" customHeight="1">
      <c r="A96" s="264"/>
      <c r="B96" s="354"/>
      <c r="C96" s="375"/>
      <c r="D96" s="375"/>
      <c r="E96" s="375"/>
      <c r="F96" s="375"/>
      <c r="G96" s="375"/>
      <c r="H96" s="375"/>
      <c r="I96" s="375"/>
      <c r="J96" s="375"/>
      <c r="K96" s="375"/>
      <c r="L96" s="375"/>
      <c r="M96" s="375"/>
      <c r="N96" s="375"/>
      <c r="O96" s="375"/>
      <c r="P96" s="375"/>
      <c r="Q96" s="375"/>
      <c r="R96" s="375"/>
      <c r="S96" s="375"/>
      <c r="T96" s="375"/>
      <c r="U96" s="375"/>
      <c r="V96" s="375"/>
      <c r="W96" s="375"/>
      <c r="X96" s="375"/>
      <c r="Y96" s="375"/>
      <c r="Z96" s="375"/>
      <c r="AA96" s="264"/>
      <c r="AB96" s="375"/>
      <c r="AC96" s="375"/>
      <c r="AD96" s="375"/>
      <c r="AE96" s="375"/>
      <c r="AF96" s="375"/>
      <c r="AG96" s="375"/>
      <c r="AH96" s="375"/>
      <c r="AI96" s="375"/>
      <c r="AJ96" s="375"/>
      <c r="AK96" s="375"/>
      <c r="AL96" s="264"/>
      <c r="AM96" s="257"/>
    </row>
    <row r="97" spans="1:55" s="348" customFormat="1" ht="12.75" customHeight="1" thickBot="1">
      <c r="A97" s="290"/>
      <c r="B97" s="290"/>
      <c r="C97" s="792" t="s">
        <v>103</v>
      </c>
      <c r="D97" s="792"/>
      <c r="E97" s="792"/>
      <c r="F97" s="792"/>
      <c r="G97" s="792"/>
      <c r="H97" s="792"/>
      <c r="I97" s="792"/>
      <c r="J97" s="792"/>
      <c r="K97" s="792"/>
      <c r="L97" s="792"/>
      <c r="M97" s="792"/>
      <c r="N97" s="792"/>
      <c r="O97" s="792"/>
      <c r="P97" s="792"/>
      <c r="Q97" s="792"/>
      <c r="R97" s="792"/>
      <c r="S97" s="792"/>
      <c r="T97" s="792"/>
      <c r="U97" s="290"/>
      <c r="V97" s="290"/>
      <c r="W97" s="290"/>
      <c r="X97" s="290"/>
      <c r="Y97" s="290"/>
      <c r="Z97" s="290"/>
      <c r="AA97" s="290"/>
      <c r="AB97" s="290"/>
      <c r="AC97" s="290"/>
      <c r="AD97" s="331"/>
      <c r="AE97" s="331"/>
      <c r="AF97" s="331"/>
      <c r="AG97" s="331"/>
      <c r="AH97" s="331"/>
      <c r="AI97" s="331"/>
      <c r="AJ97" s="331"/>
      <c r="AK97" s="331"/>
      <c r="AL97" s="290"/>
      <c r="AM97" s="376"/>
    </row>
    <row r="98" spans="1:55" s="265" customFormat="1" ht="18" customHeight="1" thickBot="1">
      <c r="A98" s="264"/>
      <c r="B98" s="264"/>
      <c r="C98" s="780"/>
      <c r="D98" s="781"/>
      <c r="E98" s="634" t="s">
        <v>104</v>
      </c>
      <c r="F98" s="634"/>
      <c r="G98" s="634"/>
      <c r="H98" s="634"/>
      <c r="I98" s="634"/>
      <c r="J98" s="634"/>
      <c r="K98" s="634"/>
      <c r="L98" s="634"/>
      <c r="M98" s="634"/>
      <c r="N98" s="634"/>
      <c r="O98" s="634"/>
      <c r="P98" s="634"/>
      <c r="Q98" s="634"/>
      <c r="R98" s="793"/>
      <c r="S98" s="377" t="s">
        <v>39</v>
      </c>
      <c r="T98" s="335" t="str">
        <f>IFERROR(IF(AM99=TRUE,"○",IF(AND(AI95="該当",OR(AM107=TRUE,AM108=TRUE)),"","×")),"")</f>
        <v>×</v>
      </c>
      <c r="U98" s="264"/>
      <c r="V98" s="378"/>
      <c r="W98" s="378"/>
      <c r="X98" s="378"/>
      <c r="Y98" s="378"/>
      <c r="Z98" s="378"/>
      <c r="AA98" s="378"/>
      <c r="AB98" s="378"/>
      <c r="AC98" s="378"/>
      <c r="AD98" s="378"/>
      <c r="AE98" s="378"/>
      <c r="AF98" s="378"/>
      <c r="AG98" s="378"/>
      <c r="AH98" s="378"/>
      <c r="AI98" s="378"/>
      <c r="AJ98" s="378"/>
      <c r="AK98" s="378"/>
      <c r="AL98" s="290"/>
      <c r="AM98" s="315" t="s">
        <v>2231</v>
      </c>
    </row>
    <row r="99" spans="1:55" s="265" customFormat="1" ht="16.5" customHeight="1">
      <c r="A99" s="264"/>
      <c r="B99" s="379"/>
      <c r="C99" s="380" t="s">
        <v>105</v>
      </c>
      <c r="D99" s="381" t="s">
        <v>106</v>
      </c>
      <c r="E99" s="310"/>
      <c r="F99" s="310"/>
      <c r="G99" s="310"/>
      <c r="H99" s="310"/>
      <c r="I99" s="310"/>
      <c r="J99" s="310"/>
      <c r="K99" s="310"/>
      <c r="L99" s="310"/>
      <c r="M99" s="310"/>
      <c r="N99" s="310"/>
      <c r="O99" s="310"/>
      <c r="P99" s="310"/>
      <c r="Q99" s="310"/>
      <c r="R99" s="310"/>
      <c r="S99" s="381"/>
      <c r="T99" s="381"/>
      <c r="U99" s="381"/>
      <c r="V99" s="310"/>
      <c r="W99" s="310"/>
      <c r="X99" s="310"/>
      <c r="Y99" s="310"/>
      <c r="Z99" s="382"/>
      <c r="AA99" s="382"/>
      <c r="AB99" s="382"/>
      <c r="AC99" s="382"/>
      <c r="AD99" s="274"/>
      <c r="AE99" s="274"/>
      <c r="AF99" s="274"/>
      <c r="AG99" s="274"/>
      <c r="AH99" s="307"/>
      <c r="AI99" s="307"/>
      <c r="AJ99" s="307"/>
      <c r="AK99" s="383"/>
      <c r="AL99" s="327"/>
      <c r="AM99" s="161" t="b">
        <v>0</v>
      </c>
      <c r="AN99" s="632" t="s">
        <v>2237</v>
      </c>
      <c r="AO99" s="632"/>
      <c r="AP99" s="632"/>
    </row>
    <row r="100" spans="1:55" s="265" customFormat="1" ht="16.5" customHeight="1">
      <c r="A100" s="264"/>
      <c r="B100" s="379"/>
      <c r="C100" s="384" t="s">
        <v>107</v>
      </c>
      <c r="D100" s="385" t="s">
        <v>108</v>
      </c>
      <c r="E100" s="385"/>
      <c r="F100" s="385"/>
      <c r="G100" s="385"/>
      <c r="H100" s="385"/>
      <c r="I100" s="385"/>
      <c r="J100" s="385"/>
      <c r="K100" s="385"/>
      <c r="L100" s="385"/>
      <c r="M100" s="385"/>
      <c r="N100" s="385"/>
      <c r="O100" s="385"/>
      <c r="P100" s="385"/>
      <c r="Q100" s="385"/>
      <c r="R100" s="385"/>
      <c r="S100" s="385"/>
      <c r="T100" s="385"/>
      <c r="U100" s="385"/>
      <c r="V100" s="385"/>
      <c r="W100" s="385"/>
      <c r="X100" s="385"/>
      <c r="Y100" s="385"/>
      <c r="Z100" s="386"/>
      <c r="AA100" s="386"/>
      <c r="AB100" s="386"/>
      <c r="AC100" s="386"/>
      <c r="AD100" s="387"/>
      <c r="AE100" s="387"/>
      <c r="AF100" s="387"/>
      <c r="AG100" s="387"/>
      <c r="AH100" s="388"/>
      <c r="AI100" s="388"/>
      <c r="AJ100" s="388"/>
      <c r="AK100" s="389"/>
      <c r="AL100" s="327"/>
      <c r="AM100" s="161" t="b">
        <v>0</v>
      </c>
      <c r="AN100" s="632" t="s">
        <v>2238</v>
      </c>
      <c r="AO100" s="632"/>
      <c r="AP100" s="632"/>
    </row>
    <row r="101" spans="1:55" s="265" customFormat="1" ht="16.5" customHeight="1">
      <c r="A101" s="264"/>
      <c r="B101" s="379"/>
      <c r="C101" s="390" t="s">
        <v>109</v>
      </c>
      <c r="D101" s="391" t="s">
        <v>110</v>
      </c>
      <c r="E101" s="392"/>
      <c r="F101" s="392"/>
      <c r="G101" s="392"/>
      <c r="H101" s="392"/>
      <c r="I101" s="392"/>
      <c r="J101" s="392"/>
      <c r="K101" s="392"/>
      <c r="L101" s="392"/>
      <c r="M101" s="392"/>
      <c r="N101" s="392"/>
      <c r="O101" s="392"/>
      <c r="P101" s="392"/>
      <c r="Q101" s="392"/>
      <c r="R101" s="392"/>
      <c r="S101" s="392"/>
      <c r="T101" s="392"/>
      <c r="U101" s="392"/>
      <c r="V101" s="392"/>
      <c r="W101" s="392"/>
      <c r="X101" s="392"/>
      <c r="Y101" s="392"/>
      <c r="Z101" s="393"/>
      <c r="AA101" s="393"/>
      <c r="AB101" s="393"/>
      <c r="AC101" s="393"/>
      <c r="AD101" s="303"/>
      <c r="AE101" s="303"/>
      <c r="AF101" s="303"/>
      <c r="AG101" s="303"/>
      <c r="AH101" s="394"/>
      <c r="AI101" s="394"/>
      <c r="AJ101" s="394"/>
      <c r="AK101" s="395"/>
      <c r="AL101" s="327"/>
      <c r="AM101" s="396"/>
    </row>
    <row r="102" spans="1:55" s="265" customFormat="1" ht="6.75" customHeight="1" thickBot="1">
      <c r="A102" s="264"/>
      <c r="B102" s="379"/>
      <c r="C102" s="314"/>
      <c r="D102" s="310"/>
      <c r="E102" s="324"/>
      <c r="F102" s="324"/>
      <c r="G102" s="324"/>
      <c r="H102" s="324"/>
      <c r="I102" s="324"/>
      <c r="J102" s="324"/>
      <c r="K102" s="324"/>
      <c r="L102" s="324"/>
      <c r="M102" s="324"/>
      <c r="N102" s="324"/>
      <c r="O102" s="324"/>
      <c r="P102" s="324"/>
      <c r="Q102" s="324"/>
      <c r="R102" s="324"/>
      <c r="S102" s="324"/>
      <c r="T102" s="324"/>
      <c r="U102" s="324"/>
      <c r="V102" s="324"/>
      <c r="W102" s="324"/>
      <c r="X102" s="324"/>
      <c r="Y102" s="324"/>
      <c r="Z102" s="382"/>
      <c r="AA102" s="382"/>
      <c r="AB102" s="382"/>
      <c r="AC102" s="382"/>
      <c r="AD102" s="274"/>
      <c r="AE102" s="274"/>
      <c r="AF102" s="274"/>
      <c r="AG102" s="274"/>
      <c r="AH102" s="307"/>
      <c r="AI102" s="307"/>
      <c r="AJ102" s="307"/>
      <c r="AK102" s="307"/>
      <c r="AL102" s="327"/>
      <c r="AM102" s="396"/>
      <c r="AN102" s="257"/>
      <c r="AO102" s="257"/>
      <c r="AP102" s="257"/>
      <c r="AQ102" s="257"/>
    </row>
    <row r="103" spans="1:55" s="265" customFormat="1" ht="26.25" customHeight="1" thickBot="1">
      <c r="A103" s="264"/>
      <c r="B103" s="379"/>
      <c r="C103" s="779" t="s">
        <v>111</v>
      </c>
      <c r="D103" s="779"/>
      <c r="E103" s="779"/>
      <c r="F103" s="779"/>
      <c r="G103" s="779"/>
      <c r="H103" s="779"/>
      <c r="I103" s="779"/>
      <c r="J103" s="779"/>
      <c r="K103" s="779"/>
      <c r="L103" s="324"/>
      <c r="M103" s="780"/>
      <c r="N103" s="781"/>
      <c r="O103" s="782" t="s">
        <v>112</v>
      </c>
      <c r="P103" s="783"/>
      <c r="Q103" s="783"/>
      <c r="R103" s="783"/>
      <c r="S103" s="783"/>
      <c r="T103" s="783"/>
      <c r="U103" s="783"/>
      <c r="V103" s="783"/>
      <c r="W103" s="783"/>
      <c r="X103" s="783"/>
      <c r="Y103" s="783"/>
      <c r="Z103" s="783"/>
      <c r="AA103" s="783"/>
      <c r="AB103" s="783"/>
      <c r="AC103" s="783"/>
      <c r="AD103" s="783"/>
      <c r="AE103" s="783"/>
      <c r="AF103" s="783"/>
      <c r="AG103" s="783"/>
      <c r="AH103" s="783"/>
      <c r="AI103" s="783"/>
      <c r="AJ103" s="784"/>
      <c r="AK103" s="283" t="str">
        <f>IF(T98="○","",(IF(AM100=TRUE,"○","×")))</f>
        <v>×</v>
      </c>
      <c r="AL103" s="264"/>
      <c r="AM103" s="785" t="s">
        <v>2147</v>
      </c>
      <c r="AN103" s="786"/>
      <c r="AO103" s="786"/>
      <c r="AP103" s="786"/>
      <c r="AQ103" s="786"/>
      <c r="AR103" s="786"/>
      <c r="AS103" s="786"/>
      <c r="AT103" s="786"/>
      <c r="AU103" s="786"/>
      <c r="AV103" s="786"/>
      <c r="AW103" s="786"/>
      <c r="AX103" s="786"/>
      <c r="AY103" s="786"/>
      <c r="AZ103" s="786"/>
      <c r="BA103" s="786"/>
      <c r="BB103" s="786"/>
      <c r="BC103" s="787"/>
    </row>
    <row r="104" spans="1:55" s="265" customFormat="1" ht="8.25" customHeight="1">
      <c r="A104" s="264"/>
      <c r="B104" s="379"/>
      <c r="C104" s="321"/>
      <c r="D104" s="310"/>
      <c r="E104" s="324"/>
      <c r="F104" s="324"/>
      <c r="G104" s="324"/>
      <c r="H104" s="324"/>
      <c r="I104" s="324"/>
      <c r="J104" s="324"/>
      <c r="K104" s="324"/>
      <c r="L104" s="324"/>
      <c r="M104" s="324"/>
      <c r="N104" s="324"/>
      <c r="O104" s="324"/>
      <c r="P104" s="324"/>
      <c r="Q104" s="324"/>
      <c r="R104" s="324"/>
      <c r="S104" s="324"/>
      <c r="T104" s="324"/>
      <c r="U104" s="324"/>
      <c r="V104" s="324"/>
      <c r="W104" s="324"/>
      <c r="X104" s="324"/>
      <c r="Y104" s="324"/>
      <c r="Z104" s="382"/>
      <c r="AA104" s="382"/>
      <c r="AB104" s="382"/>
      <c r="AC104" s="382"/>
      <c r="AD104" s="274"/>
      <c r="AE104" s="274"/>
      <c r="AF104" s="274"/>
      <c r="AG104" s="274"/>
      <c r="AH104" s="307"/>
      <c r="AI104" s="307"/>
      <c r="AJ104" s="307"/>
      <c r="AK104" s="307"/>
      <c r="AL104" s="327"/>
      <c r="AM104" s="396"/>
      <c r="AN104" s="257"/>
      <c r="AO104" s="257"/>
      <c r="AP104" s="257"/>
      <c r="AQ104" s="257"/>
    </row>
    <row r="105" spans="1:55" s="265" customFormat="1" ht="16.5" customHeight="1" thickBot="1">
      <c r="A105" s="264"/>
      <c r="B105" s="264"/>
      <c r="C105" s="792" t="s">
        <v>113</v>
      </c>
      <c r="D105" s="792"/>
      <c r="E105" s="792"/>
      <c r="F105" s="792"/>
      <c r="G105" s="792"/>
      <c r="H105" s="792"/>
      <c r="I105" s="792"/>
      <c r="J105" s="792"/>
      <c r="K105" s="792"/>
      <c r="L105" s="792"/>
      <c r="M105" s="792"/>
      <c r="N105" s="792"/>
      <c r="O105" s="792"/>
      <c r="P105" s="792"/>
      <c r="Q105" s="792"/>
      <c r="R105" s="792"/>
      <c r="S105" s="397"/>
      <c r="T105" s="397"/>
      <c r="U105" s="397"/>
      <c r="V105" s="397"/>
      <c r="W105" s="397"/>
      <c r="X105" s="397"/>
      <c r="Y105" s="324"/>
      <c r="Z105" s="397"/>
      <c r="AA105" s="397"/>
      <c r="AB105" s="397"/>
      <c r="AC105" s="397"/>
      <c r="AD105" s="397"/>
      <c r="AE105" s="397"/>
      <c r="AF105" s="397"/>
      <c r="AG105" s="397"/>
      <c r="AH105" s="397"/>
      <c r="AI105" s="397"/>
      <c r="AJ105" s="397"/>
      <c r="AK105" s="397"/>
      <c r="AL105" s="397"/>
    </row>
    <row r="106" spans="1:55" s="265" customFormat="1" ht="16.5" customHeight="1" thickBot="1">
      <c r="A106" s="264"/>
      <c r="B106" s="398"/>
      <c r="C106" s="780"/>
      <c r="D106" s="781"/>
      <c r="E106" s="634" t="s">
        <v>114</v>
      </c>
      <c r="F106" s="634"/>
      <c r="G106" s="634"/>
      <c r="H106" s="634"/>
      <c r="I106" s="634"/>
      <c r="J106" s="634"/>
      <c r="K106" s="634"/>
      <c r="L106" s="634"/>
      <c r="M106" s="634"/>
      <c r="N106" s="634"/>
      <c r="O106" s="634"/>
      <c r="P106" s="634"/>
      <c r="Q106" s="634"/>
      <c r="R106" s="793"/>
      <c r="S106" s="377" t="s">
        <v>39</v>
      </c>
      <c r="T106" s="335" t="str">
        <f>IFERROR(IF(AND(AM107=TRUE,OR(AND(AR107=TRUE,J109&lt;&gt;""),AND(AR108=TRUE,J111&lt;&gt;""))),"○",IF(AND(AI95="該当",OR(AM99=TRUE,AM100=TRUE)),"","×")),"")</f>
        <v>×</v>
      </c>
      <c r="U106" s="399"/>
      <c r="V106" s="400"/>
      <c r="W106" s="400"/>
      <c r="X106" s="400"/>
      <c r="Y106" s="400"/>
      <c r="Z106" s="400"/>
      <c r="AA106" s="400"/>
      <c r="AB106" s="400"/>
      <c r="AC106" s="400"/>
      <c r="AD106" s="400"/>
      <c r="AE106" s="400"/>
      <c r="AF106" s="400"/>
      <c r="AG106" s="400"/>
      <c r="AH106" s="400"/>
      <c r="AI106" s="400"/>
      <c r="AJ106" s="400"/>
      <c r="AK106" s="400"/>
      <c r="AL106" s="397"/>
      <c r="AM106" s="315" t="s">
        <v>2231</v>
      </c>
    </row>
    <row r="107" spans="1:55" s="265" customFormat="1" ht="26.25" customHeight="1" thickBot="1">
      <c r="A107" s="264"/>
      <c r="B107" s="794"/>
      <c r="C107" s="380" t="s">
        <v>105</v>
      </c>
      <c r="D107" s="795" t="s">
        <v>115</v>
      </c>
      <c r="E107" s="796"/>
      <c r="F107" s="796"/>
      <c r="G107" s="796"/>
      <c r="H107" s="691"/>
      <c r="I107" s="691"/>
      <c r="J107" s="691"/>
      <c r="K107" s="691"/>
      <c r="L107" s="691"/>
      <c r="M107" s="691"/>
      <c r="N107" s="691"/>
      <c r="O107" s="691"/>
      <c r="P107" s="691"/>
      <c r="Q107" s="691"/>
      <c r="R107" s="691"/>
      <c r="S107" s="691"/>
      <c r="T107" s="691"/>
      <c r="U107" s="691"/>
      <c r="V107" s="691"/>
      <c r="W107" s="691"/>
      <c r="X107" s="691"/>
      <c r="Y107" s="691"/>
      <c r="Z107" s="691"/>
      <c r="AA107" s="691"/>
      <c r="AB107" s="691"/>
      <c r="AC107" s="691"/>
      <c r="AD107" s="691"/>
      <c r="AE107" s="691"/>
      <c r="AF107" s="691"/>
      <c r="AG107" s="691"/>
      <c r="AH107" s="691"/>
      <c r="AI107" s="691"/>
      <c r="AJ107" s="691"/>
      <c r="AK107" s="797"/>
      <c r="AL107" s="264"/>
      <c r="AM107" s="161" t="b">
        <v>0</v>
      </c>
      <c r="AN107" s="632" t="s">
        <v>2237</v>
      </c>
      <c r="AO107" s="632"/>
      <c r="AP107" s="632"/>
      <c r="AQ107" s="257"/>
      <c r="AR107" s="161" t="b">
        <v>0</v>
      </c>
      <c r="AS107" s="632" t="s">
        <v>2239</v>
      </c>
      <c r="AT107" s="632"/>
      <c r="AU107" s="632"/>
    </row>
    <row r="108" spans="1:55" s="265" customFormat="1" ht="25.5" customHeight="1" thickBot="1">
      <c r="A108" s="264"/>
      <c r="B108" s="794"/>
      <c r="C108" s="812"/>
      <c r="D108" s="814" t="s">
        <v>116</v>
      </c>
      <c r="E108" s="815"/>
      <c r="F108" s="815"/>
      <c r="G108" s="815"/>
      <c r="H108" s="820"/>
      <c r="I108" s="822" t="s">
        <v>33</v>
      </c>
      <c r="J108" s="824" t="s">
        <v>117</v>
      </c>
      <c r="K108" s="825"/>
      <c r="L108" s="825"/>
      <c r="M108" s="825"/>
      <c r="N108" s="825"/>
      <c r="O108" s="825"/>
      <c r="P108" s="825"/>
      <c r="Q108" s="825"/>
      <c r="R108" s="825"/>
      <c r="S108" s="825"/>
      <c r="T108" s="825"/>
      <c r="U108" s="825"/>
      <c r="V108" s="825"/>
      <c r="W108" s="825"/>
      <c r="X108" s="825"/>
      <c r="Y108" s="825"/>
      <c r="Z108" s="825"/>
      <c r="AA108" s="825"/>
      <c r="AB108" s="825"/>
      <c r="AC108" s="825"/>
      <c r="AD108" s="825"/>
      <c r="AE108" s="825"/>
      <c r="AF108" s="825"/>
      <c r="AG108" s="825"/>
      <c r="AH108" s="825"/>
      <c r="AI108" s="825"/>
      <c r="AJ108" s="825"/>
      <c r="AK108" s="826"/>
      <c r="AL108" s="264"/>
      <c r="AM108" s="161" t="b">
        <v>0</v>
      </c>
      <c r="AN108" s="632" t="s">
        <v>2238</v>
      </c>
      <c r="AO108" s="632"/>
      <c r="AP108" s="632"/>
      <c r="AQ108" s="401"/>
      <c r="AR108" s="161" t="b">
        <v>0</v>
      </c>
      <c r="AS108" s="632" t="s">
        <v>2240</v>
      </c>
      <c r="AT108" s="632"/>
      <c r="AU108" s="632"/>
      <c r="AV108" s="401"/>
      <c r="AW108" s="401"/>
      <c r="AX108" s="401"/>
      <c r="AY108" s="401"/>
      <c r="AZ108" s="401"/>
      <c r="BA108" s="401"/>
      <c r="BB108" s="401"/>
      <c r="BC108" s="401"/>
    </row>
    <row r="109" spans="1:55" s="265" customFormat="1" ht="33" customHeight="1" thickBot="1">
      <c r="A109" s="264"/>
      <c r="B109" s="794"/>
      <c r="C109" s="812"/>
      <c r="D109" s="816"/>
      <c r="E109" s="817"/>
      <c r="F109" s="817"/>
      <c r="G109" s="817"/>
      <c r="H109" s="821"/>
      <c r="I109" s="823"/>
      <c r="J109" s="827"/>
      <c r="K109" s="828"/>
      <c r="L109" s="828"/>
      <c r="M109" s="828"/>
      <c r="N109" s="828"/>
      <c r="O109" s="828"/>
      <c r="P109" s="828"/>
      <c r="Q109" s="828"/>
      <c r="R109" s="828"/>
      <c r="S109" s="828"/>
      <c r="T109" s="828"/>
      <c r="U109" s="828"/>
      <c r="V109" s="828"/>
      <c r="W109" s="828"/>
      <c r="X109" s="828"/>
      <c r="Y109" s="828"/>
      <c r="Z109" s="828"/>
      <c r="AA109" s="828"/>
      <c r="AB109" s="828"/>
      <c r="AC109" s="828"/>
      <c r="AD109" s="828"/>
      <c r="AE109" s="828"/>
      <c r="AF109" s="828"/>
      <c r="AG109" s="828"/>
      <c r="AH109" s="828"/>
      <c r="AI109" s="828"/>
      <c r="AJ109" s="828"/>
      <c r="AK109" s="829"/>
      <c r="AL109" s="264"/>
      <c r="AM109" s="785" t="s">
        <v>2342</v>
      </c>
      <c r="AN109" s="807"/>
      <c r="AO109" s="807"/>
      <c r="AP109" s="807"/>
      <c r="AQ109" s="807"/>
      <c r="AR109" s="807"/>
      <c r="AS109" s="807"/>
      <c r="AT109" s="807"/>
      <c r="AU109" s="807"/>
      <c r="AV109" s="807"/>
      <c r="AW109" s="807"/>
      <c r="AX109" s="807"/>
      <c r="AY109" s="807"/>
      <c r="AZ109" s="807"/>
      <c r="BA109" s="807"/>
      <c r="BB109" s="807"/>
      <c r="BC109" s="808"/>
    </row>
    <row r="110" spans="1:55" s="265" customFormat="1" ht="19.5" customHeight="1" thickBot="1">
      <c r="A110" s="264"/>
      <c r="B110" s="794"/>
      <c r="C110" s="812"/>
      <c r="D110" s="816"/>
      <c r="E110" s="817"/>
      <c r="F110" s="817"/>
      <c r="G110" s="817"/>
      <c r="H110" s="798"/>
      <c r="I110" s="800" t="s">
        <v>40</v>
      </c>
      <c r="J110" s="402" t="s">
        <v>118</v>
      </c>
      <c r="K110" s="403"/>
      <c r="L110" s="403"/>
      <c r="M110" s="403"/>
      <c r="N110" s="403"/>
      <c r="O110" s="403"/>
      <c r="P110" s="403"/>
      <c r="Q110" s="403"/>
      <c r="R110" s="403"/>
      <c r="S110" s="802" t="s">
        <v>119</v>
      </c>
      <c r="T110" s="802"/>
      <c r="U110" s="802"/>
      <c r="V110" s="802"/>
      <c r="W110" s="802"/>
      <c r="X110" s="802"/>
      <c r="Y110" s="802"/>
      <c r="Z110" s="802"/>
      <c r="AA110" s="802"/>
      <c r="AB110" s="802"/>
      <c r="AC110" s="802"/>
      <c r="AD110" s="802"/>
      <c r="AE110" s="802"/>
      <c r="AF110" s="802"/>
      <c r="AG110" s="802"/>
      <c r="AH110" s="802"/>
      <c r="AI110" s="802"/>
      <c r="AJ110" s="802"/>
      <c r="AK110" s="803"/>
      <c r="AL110" s="264"/>
      <c r="AM110" s="401"/>
      <c r="AN110" s="401"/>
      <c r="AO110" s="401"/>
      <c r="AP110" s="401"/>
      <c r="AQ110" s="401"/>
      <c r="AR110" s="401"/>
      <c r="AS110" s="401"/>
      <c r="AT110" s="401"/>
      <c r="AU110" s="401"/>
      <c r="AV110" s="401"/>
      <c r="AW110" s="401"/>
      <c r="AX110" s="401"/>
      <c r="AY110" s="401"/>
      <c r="AZ110" s="401"/>
      <c r="BA110" s="401"/>
      <c r="BB110" s="401"/>
      <c r="BC110" s="401"/>
    </row>
    <row r="111" spans="1:55" s="265" customFormat="1" ht="35.25" customHeight="1" thickBot="1">
      <c r="A111" s="264"/>
      <c r="B111" s="794"/>
      <c r="C111" s="813"/>
      <c r="D111" s="818"/>
      <c r="E111" s="819"/>
      <c r="F111" s="819"/>
      <c r="G111" s="819"/>
      <c r="H111" s="799"/>
      <c r="I111" s="801"/>
      <c r="J111" s="804"/>
      <c r="K111" s="805"/>
      <c r="L111" s="805"/>
      <c r="M111" s="805"/>
      <c r="N111" s="805"/>
      <c r="O111" s="805"/>
      <c r="P111" s="805"/>
      <c r="Q111" s="805"/>
      <c r="R111" s="805"/>
      <c r="S111" s="805"/>
      <c r="T111" s="805"/>
      <c r="U111" s="805"/>
      <c r="V111" s="805"/>
      <c r="W111" s="805"/>
      <c r="X111" s="805"/>
      <c r="Y111" s="805"/>
      <c r="Z111" s="805"/>
      <c r="AA111" s="805"/>
      <c r="AB111" s="805"/>
      <c r="AC111" s="805"/>
      <c r="AD111" s="805"/>
      <c r="AE111" s="805"/>
      <c r="AF111" s="805"/>
      <c r="AG111" s="805"/>
      <c r="AH111" s="805"/>
      <c r="AI111" s="805"/>
      <c r="AJ111" s="805"/>
      <c r="AK111" s="806"/>
      <c r="AL111" s="264"/>
      <c r="AM111" s="785" t="s">
        <v>2343</v>
      </c>
      <c r="AN111" s="807"/>
      <c r="AO111" s="807"/>
      <c r="AP111" s="807"/>
      <c r="AQ111" s="807"/>
      <c r="AR111" s="807"/>
      <c r="AS111" s="807"/>
      <c r="AT111" s="807"/>
      <c r="AU111" s="807"/>
      <c r="AV111" s="807"/>
      <c r="AW111" s="807"/>
      <c r="AX111" s="807"/>
      <c r="AY111" s="807"/>
      <c r="AZ111" s="807"/>
      <c r="BA111" s="807"/>
      <c r="BB111" s="807"/>
      <c r="BC111" s="808"/>
    </row>
    <row r="112" spans="1:55" s="265" customFormat="1" ht="18" customHeight="1">
      <c r="A112" s="264"/>
      <c r="B112" s="404"/>
      <c r="C112" s="405" t="s">
        <v>107</v>
      </c>
      <c r="D112" s="391" t="s">
        <v>120</v>
      </c>
      <c r="E112" s="406"/>
      <c r="F112" s="406"/>
      <c r="G112" s="406"/>
      <c r="H112" s="392"/>
      <c r="I112" s="392"/>
      <c r="J112" s="392"/>
      <c r="K112" s="392"/>
      <c r="L112" s="392"/>
      <c r="M112" s="392"/>
      <c r="N112" s="392"/>
      <c r="O112" s="392"/>
      <c r="P112" s="392"/>
      <c r="Q112" s="392"/>
      <c r="R112" s="392"/>
      <c r="S112" s="392"/>
      <c r="T112" s="392"/>
      <c r="U112" s="392"/>
      <c r="V112" s="392"/>
      <c r="W112" s="392"/>
      <c r="X112" s="392"/>
      <c r="Y112" s="392"/>
      <c r="Z112" s="393"/>
      <c r="AA112" s="393"/>
      <c r="AB112" s="393"/>
      <c r="AC112" s="393"/>
      <c r="AD112" s="303"/>
      <c r="AE112" s="303"/>
      <c r="AF112" s="303"/>
      <c r="AG112" s="303"/>
      <c r="AH112" s="394"/>
      <c r="AI112" s="394"/>
      <c r="AJ112" s="394"/>
      <c r="AK112" s="407"/>
      <c r="AL112" s="327"/>
      <c r="AM112" s="396"/>
    </row>
    <row r="113" spans="1:55" s="265" customFormat="1" ht="6.75" customHeight="1" thickBot="1">
      <c r="A113" s="264"/>
      <c r="B113" s="408"/>
      <c r="C113" s="408"/>
      <c r="D113" s="408"/>
      <c r="E113" s="408"/>
      <c r="F113" s="408"/>
      <c r="G113" s="408"/>
      <c r="H113" s="408"/>
      <c r="I113" s="408"/>
      <c r="J113" s="408"/>
      <c r="K113" s="408"/>
      <c r="L113" s="322"/>
      <c r="M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264"/>
      <c r="AM113" s="409"/>
    </row>
    <row r="114" spans="1:55" s="265" customFormat="1" ht="25.5" customHeight="1" thickBot="1">
      <c r="A114" s="264"/>
      <c r="B114" s="379"/>
      <c r="C114" s="779" t="s">
        <v>2344</v>
      </c>
      <c r="D114" s="779"/>
      <c r="E114" s="779"/>
      <c r="F114" s="779"/>
      <c r="G114" s="779"/>
      <c r="H114" s="779"/>
      <c r="I114" s="779"/>
      <c r="J114" s="779"/>
      <c r="K114" s="779"/>
      <c r="L114" s="324"/>
      <c r="M114" s="780"/>
      <c r="N114" s="781"/>
      <c r="O114" s="809" t="s">
        <v>121</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283" t="str">
        <f>IF(T106="○","",(IF(AM108=TRUE,"○","×")))</f>
        <v>×</v>
      </c>
      <c r="AL114" s="264"/>
      <c r="AM114" s="785" t="s">
        <v>2148</v>
      </c>
      <c r="AN114" s="786"/>
      <c r="AO114" s="786"/>
      <c r="AP114" s="786"/>
      <c r="AQ114" s="786"/>
      <c r="AR114" s="786"/>
      <c r="AS114" s="786"/>
      <c r="AT114" s="786"/>
      <c r="AU114" s="786"/>
      <c r="AV114" s="786"/>
      <c r="AW114" s="786"/>
      <c r="AX114" s="786"/>
      <c r="AY114" s="786"/>
      <c r="AZ114" s="786"/>
      <c r="BA114" s="786"/>
      <c r="BB114" s="786"/>
      <c r="BC114" s="787"/>
    </row>
    <row r="115" spans="1:55" s="265" customFormat="1" ht="12" customHeight="1">
      <c r="A115" s="264"/>
      <c r="B115" s="408"/>
      <c r="C115" s="408"/>
      <c r="D115" s="408"/>
      <c r="E115" s="408"/>
      <c r="F115" s="408"/>
      <c r="G115" s="408"/>
      <c r="H115" s="408"/>
      <c r="I115" s="408"/>
      <c r="J115" s="408"/>
      <c r="K115" s="408"/>
      <c r="L115" s="322"/>
      <c r="M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264"/>
      <c r="AM115" s="409"/>
    </row>
    <row r="116" spans="1:55" s="265" customFormat="1" ht="21" customHeight="1">
      <c r="A116" s="264"/>
      <c r="B116" s="788" t="s">
        <v>122</v>
      </c>
      <c r="C116" s="788"/>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8"/>
      <c r="AA116" s="788"/>
      <c r="AB116" s="788"/>
      <c r="AC116" s="788"/>
      <c r="AD116" s="788"/>
      <c r="AE116" s="788"/>
      <c r="AF116" s="788"/>
      <c r="AG116" s="788"/>
      <c r="AH116" s="788"/>
      <c r="AI116" s="788"/>
      <c r="AJ116" s="788"/>
      <c r="AK116" s="788"/>
      <c r="AL116" s="264"/>
      <c r="AM116" s="410" t="str">
        <f>IF(SUM('別紙様式6-2 事業所個票１:事業所個票10'!CI5)&gt;=1,"該当","")</f>
        <v/>
      </c>
    </row>
    <row r="117" spans="1:55" s="265" customFormat="1" ht="17.25" customHeight="1" thickBot="1">
      <c r="A117" s="264"/>
      <c r="B117" s="411" t="s">
        <v>123</v>
      </c>
      <c r="C117" s="412"/>
      <c r="D117" s="413"/>
      <c r="E117" s="412"/>
      <c r="F117" s="412"/>
      <c r="G117" s="412"/>
      <c r="H117" s="412"/>
      <c r="I117" s="412"/>
      <c r="J117" s="412"/>
      <c r="K117" s="412"/>
      <c r="L117" s="412"/>
      <c r="M117" s="412"/>
      <c r="N117" s="412"/>
      <c r="O117" s="412"/>
      <c r="P117" s="412"/>
      <c r="Q117" s="412"/>
      <c r="R117" s="412"/>
      <c r="S117" s="412"/>
      <c r="T117" s="412"/>
      <c r="U117" s="412"/>
      <c r="V117" s="412"/>
      <c r="W117" s="412"/>
      <c r="X117" s="412"/>
      <c r="Y117" s="412"/>
      <c r="Z117" s="412"/>
      <c r="AA117" s="412"/>
      <c r="AB117" s="412"/>
      <c r="AC117" s="412"/>
      <c r="AD117" s="412"/>
      <c r="AE117" s="412"/>
      <c r="AF117" s="412"/>
      <c r="AG117" s="412"/>
      <c r="AH117" s="412"/>
      <c r="AI117" s="412"/>
      <c r="AJ117" s="412"/>
      <c r="AK117" s="412"/>
      <c r="AL117" s="412"/>
      <c r="AM117" s="315" t="s">
        <v>2231</v>
      </c>
      <c r="AR117" s="161" t="b">
        <v>0</v>
      </c>
      <c r="AS117" s="632" t="s">
        <v>2239</v>
      </c>
      <c r="AT117" s="632"/>
      <c r="AU117" s="632"/>
    </row>
    <row r="118" spans="1:55" s="265" customFormat="1" ht="20.25" customHeight="1" thickBot="1">
      <c r="A118" s="264"/>
      <c r="B118" s="780"/>
      <c r="C118" s="781"/>
      <c r="D118" s="846" t="s">
        <v>114</v>
      </c>
      <c r="E118" s="846"/>
      <c r="F118" s="846"/>
      <c r="G118" s="846"/>
      <c r="H118" s="846"/>
      <c r="I118" s="846"/>
      <c r="J118" s="846"/>
      <c r="K118" s="846"/>
      <c r="L118" s="846"/>
      <c r="M118" s="846"/>
      <c r="N118" s="846"/>
      <c r="O118" s="846"/>
      <c r="P118" s="846"/>
      <c r="Q118" s="847"/>
      <c r="R118" s="414" t="s">
        <v>39</v>
      </c>
      <c r="S118" s="335" t="str">
        <f>IF(AM116="","",IF(AND(AM118=TRUE,OR(AR117=TRUE,AR118=TRUE,AR119=TRUE)),"○","×"))</f>
        <v/>
      </c>
      <c r="T118" s="415"/>
      <c r="U118" s="412"/>
      <c r="V118" s="412"/>
      <c r="W118" s="412"/>
      <c r="X118" s="412"/>
      <c r="Y118" s="412"/>
      <c r="Z118" s="412"/>
      <c r="AA118" s="412"/>
      <c r="AB118" s="412"/>
      <c r="AC118" s="412"/>
      <c r="AD118" s="412"/>
      <c r="AE118" s="412"/>
      <c r="AF118" s="412"/>
      <c r="AG118" s="412"/>
      <c r="AH118" s="412"/>
      <c r="AI118" s="412"/>
      <c r="AJ118" s="412"/>
      <c r="AK118" s="412"/>
      <c r="AL118" s="412"/>
      <c r="AM118" s="161" t="b">
        <v>0</v>
      </c>
      <c r="AN118" s="632" t="s">
        <v>2237</v>
      </c>
      <c r="AO118" s="632"/>
      <c r="AP118" s="632"/>
      <c r="AR118" s="161" t="b">
        <v>0</v>
      </c>
      <c r="AS118" s="632" t="s">
        <v>2240</v>
      </c>
      <c r="AT118" s="632"/>
      <c r="AU118" s="632"/>
    </row>
    <row r="119" spans="1:55" s="265" customFormat="1" ht="28.5" customHeight="1" thickBot="1">
      <c r="A119" s="264"/>
      <c r="B119" s="380" t="s">
        <v>105</v>
      </c>
      <c r="C119" s="848" t="s">
        <v>124</v>
      </c>
      <c r="D119" s="849"/>
      <c r="E119" s="849"/>
      <c r="F119" s="849"/>
      <c r="G119" s="849"/>
      <c r="H119" s="849"/>
      <c r="I119" s="849"/>
      <c r="J119" s="849"/>
      <c r="K119" s="849"/>
      <c r="L119" s="849"/>
      <c r="M119" s="849"/>
      <c r="N119" s="849"/>
      <c r="O119" s="849"/>
      <c r="P119" s="849"/>
      <c r="Q119" s="849"/>
      <c r="R119" s="849"/>
      <c r="S119" s="850"/>
      <c r="T119" s="849"/>
      <c r="U119" s="849"/>
      <c r="V119" s="849"/>
      <c r="W119" s="849"/>
      <c r="X119" s="849"/>
      <c r="Y119" s="849"/>
      <c r="Z119" s="849"/>
      <c r="AA119" s="849"/>
      <c r="AB119" s="849"/>
      <c r="AC119" s="849"/>
      <c r="AD119" s="849"/>
      <c r="AE119" s="849"/>
      <c r="AF119" s="849"/>
      <c r="AG119" s="849"/>
      <c r="AH119" s="849"/>
      <c r="AI119" s="849"/>
      <c r="AJ119" s="849"/>
      <c r="AK119" s="851"/>
      <c r="AL119" s="264"/>
      <c r="AM119" s="161" t="b">
        <v>0</v>
      </c>
      <c r="AN119" s="632" t="s">
        <v>2238</v>
      </c>
      <c r="AO119" s="632"/>
      <c r="AP119" s="632"/>
      <c r="AR119" s="161" t="b">
        <v>0</v>
      </c>
      <c r="AS119" s="632" t="s">
        <v>2241</v>
      </c>
      <c r="AT119" s="632"/>
      <c r="AU119" s="632"/>
    </row>
    <row r="120" spans="1:55" s="265" customFormat="1" ht="25.5" customHeight="1">
      <c r="A120" s="264"/>
      <c r="B120" s="812"/>
      <c r="C120" s="814" t="s">
        <v>125</v>
      </c>
      <c r="D120" s="815"/>
      <c r="E120" s="815"/>
      <c r="F120" s="815"/>
      <c r="G120" s="416"/>
      <c r="H120" s="417" t="s">
        <v>33</v>
      </c>
      <c r="I120" s="830" t="s">
        <v>126</v>
      </c>
      <c r="J120" s="831"/>
      <c r="K120" s="831"/>
      <c r="L120" s="831"/>
      <c r="M120" s="831"/>
      <c r="N120" s="831"/>
      <c r="O120" s="831"/>
      <c r="P120" s="831"/>
      <c r="Q120" s="831"/>
      <c r="R120" s="831"/>
      <c r="S120" s="831"/>
      <c r="T120" s="831"/>
      <c r="U120" s="831"/>
      <c r="V120" s="831"/>
      <c r="W120" s="831"/>
      <c r="X120" s="831"/>
      <c r="Y120" s="831"/>
      <c r="Z120" s="831"/>
      <c r="AA120" s="831"/>
      <c r="AB120" s="831"/>
      <c r="AC120" s="831"/>
      <c r="AD120" s="831"/>
      <c r="AE120" s="831"/>
      <c r="AF120" s="831"/>
      <c r="AG120" s="831"/>
      <c r="AH120" s="831"/>
      <c r="AI120" s="831"/>
      <c r="AJ120" s="831"/>
      <c r="AK120" s="832"/>
      <c r="AL120" s="264"/>
      <c r="AM120" s="603" t="s">
        <v>2345</v>
      </c>
      <c r="AN120" s="833"/>
      <c r="AO120" s="833"/>
      <c r="AP120" s="833"/>
      <c r="AQ120" s="833"/>
      <c r="AR120" s="833"/>
      <c r="AS120" s="833"/>
      <c r="AT120" s="833"/>
      <c r="AU120" s="833"/>
      <c r="AV120" s="833"/>
      <c r="AW120" s="833"/>
      <c r="AX120" s="833"/>
      <c r="AY120" s="833"/>
      <c r="AZ120" s="833"/>
      <c r="BA120" s="833"/>
      <c r="BB120" s="833"/>
      <c r="BC120" s="834"/>
    </row>
    <row r="121" spans="1:55" s="265" customFormat="1" ht="33.75" customHeight="1">
      <c r="A121" s="264"/>
      <c r="B121" s="812"/>
      <c r="C121" s="816"/>
      <c r="D121" s="817"/>
      <c r="E121" s="817"/>
      <c r="F121" s="817"/>
      <c r="G121" s="418"/>
      <c r="H121" s="419" t="s">
        <v>40</v>
      </c>
      <c r="I121" s="840" t="s">
        <v>127</v>
      </c>
      <c r="J121" s="841"/>
      <c r="K121" s="841"/>
      <c r="L121" s="841"/>
      <c r="M121" s="841"/>
      <c r="N121" s="841"/>
      <c r="O121" s="841"/>
      <c r="P121" s="841"/>
      <c r="Q121" s="841"/>
      <c r="R121" s="841"/>
      <c r="S121" s="841"/>
      <c r="T121" s="841"/>
      <c r="U121" s="841"/>
      <c r="V121" s="841"/>
      <c r="W121" s="841"/>
      <c r="X121" s="841"/>
      <c r="Y121" s="841"/>
      <c r="Z121" s="841"/>
      <c r="AA121" s="841"/>
      <c r="AB121" s="841"/>
      <c r="AC121" s="841"/>
      <c r="AD121" s="841"/>
      <c r="AE121" s="841"/>
      <c r="AF121" s="841"/>
      <c r="AG121" s="841"/>
      <c r="AH121" s="841"/>
      <c r="AI121" s="841"/>
      <c r="AJ121" s="841"/>
      <c r="AK121" s="842"/>
      <c r="AL121" s="264"/>
      <c r="AM121" s="835"/>
      <c r="AN121" s="836"/>
      <c r="AO121" s="836"/>
      <c r="AP121" s="836"/>
      <c r="AQ121" s="836"/>
      <c r="AR121" s="836"/>
      <c r="AS121" s="836"/>
      <c r="AT121" s="836"/>
      <c r="AU121" s="836"/>
      <c r="AV121" s="836"/>
      <c r="AW121" s="836"/>
      <c r="AX121" s="836"/>
      <c r="AY121" s="836"/>
      <c r="AZ121" s="836"/>
      <c r="BA121" s="836"/>
      <c r="BB121" s="836"/>
      <c r="BC121" s="837"/>
    </row>
    <row r="122" spans="1:55" s="265" customFormat="1" ht="37.5" customHeight="1" thickBot="1">
      <c r="A122" s="264"/>
      <c r="B122" s="813"/>
      <c r="C122" s="818"/>
      <c r="D122" s="819"/>
      <c r="E122" s="819"/>
      <c r="F122" s="819"/>
      <c r="G122" s="420"/>
      <c r="H122" s="421" t="s">
        <v>41</v>
      </c>
      <c r="I122" s="843" t="s">
        <v>128</v>
      </c>
      <c r="J122" s="844"/>
      <c r="K122" s="844"/>
      <c r="L122" s="844"/>
      <c r="M122" s="844"/>
      <c r="N122" s="844"/>
      <c r="O122" s="844"/>
      <c r="P122" s="844"/>
      <c r="Q122" s="844"/>
      <c r="R122" s="844"/>
      <c r="S122" s="844"/>
      <c r="T122" s="844"/>
      <c r="U122" s="844"/>
      <c r="V122" s="844"/>
      <c r="W122" s="844"/>
      <c r="X122" s="844"/>
      <c r="Y122" s="844"/>
      <c r="Z122" s="844"/>
      <c r="AA122" s="844"/>
      <c r="AB122" s="844"/>
      <c r="AC122" s="844"/>
      <c r="AD122" s="844"/>
      <c r="AE122" s="844"/>
      <c r="AF122" s="844"/>
      <c r="AG122" s="844"/>
      <c r="AH122" s="844"/>
      <c r="AI122" s="844"/>
      <c r="AJ122" s="844"/>
      <c r="AK122" s="845"/>
      <c r="AL122" s="264"/>
      <c r="AM122" s="838"/>
      <c r="AN122" s="722"/>
      <c r="AO122" s="722"/>
      <c r="AP122" s="722"/>
      <c r="AQ122" s="722"/>
      <c r="AR122" s="722"/>
      <c r="AS122" s="722"/>
      <c r="AT122" s="722"/>
      <c r="AU122" s="722"/>
      <c r="AV122" s="722"/>
      <c r="AW122" s="722"/>
      <c r="AX122" s="722"/>
      <c r="AY122" s="722"/>
      <c r="AZ122" s="722"/>
      <c r="BA122" s="722"/>
      <c r="BB122" s="722"/>
      <c r="BC122" s="839"/>
    </row>
    <row r="123" spans="1:55" s="265" customFormat="1" ht="13.5" customHeight="1">
      <c r="A123" s="264"/>
      <c r="B123" s="422" t="s">
        <v>107</v>
      </c>
      <c r="C123" s="852" t="s">
        <v>120</v>
      </c>
      <c r="D123" s="853"/>
      <c r="E123" s="853"/>
      <c r="F123" s="853"/>
      <c r="G123" s="853"/>
      <c r="H123" s="853"/>
      <c r="I123" s="853"/>
      <c r="J123" s="853"/>
      <c r="K123" s="853"/>
      <c r="L123" s="853"/>
      <c r="M123" s="853"/>
      <c r="N123" s="853"/>
      <c r="O123" s="853"/>
      <c r="P123" s="853"/>
      <c r="Q123" s="853"/>
      <c r="R123" s="853"/>
      <c r="S123" s="853"/>
      <c r="T123" s="853"/>
      <c r="U123" s="853"/>
      <c r="V123" s="853"/>
      <c r="W123" s="853"/>
      <c r="X123" s="853"/>
      <c r="Y123" s="853"/>
      <c r="Z123" s="853"/>
      <c r="AA123" s="853"/>
      <c r="AB123" s="853"/>
      <c r="AC123" s="853"/>
      <c r="AD123" s="853"/>
      <c r="AE123" s="853"/>
      <c r="AF123" s="853"/>
      <c r="AG123" s="853"/>
      <c r="AH123" s="853"/>
      <c r="AI123" s="853"/>
      <c r="AJ123" s="853"/>
      <c r="AK123" s="617"/>
      <c r="AL123" s="327"/>
    </row>
    <row r="124" spans="1:55" s="265" customFormat="1" ht="8.25" customHeight="1" thickBot="1">
      <c r="A124" s="264"/>
      <c r="B124" s="423"/>
      <c r="C124" s="423"/>
      <c r="D124" s="423"/>
      <c r="E124" s="423"/>
      <c r="F124" s="423"/>
      <c r="G124" s="423"/>
      <c r="H124" s="423"/>
      <c r="I124" s="423"/>
      <c r="J124" s="423"/>
      <c r="K124" s="423"/>
      <c r="L124" s="423"/>
      <c r="M124" s="423"/>
      <c r="N124" s="423"/>
      <c r="O124" s="423"/>
      <c r="P124" s="423"/>
      <c r="Q124" s="423"/>
      <c r="R124" s="423"/>
      <c r="S124" s="423"/>
      <c r="T124" s="423"/>
      <c r="U124" s="423"/>
      <c r="V124" s="423"/>
      <c r="W124" s="423"/>
      <c r="X124" s="423"/>
      <c r="Y124" s="423"/>
      <c r="Z124" s="423"/>
      <c r="AA124" s="423"/>
      <c r="AB124" s="423"/>
      <c r="AC124" s="423"/>
      <c r="AD124" s="423"/>
      <c r="AE124" s="423"/>
      <c r="AF124" s="423"/>
      <c r="AG124" s="423"/>
      <c r="AH124" s="423"/>
      <c r="AI124" s="423"/>
      <c r="AJ124" s="423"/>
      <c r="AK124" s="423"/>
      <c r="AL124" s="264"/>
      <c r="AM124" s="424"/>
    </row>
    <row r="125" spans="1:55" s="265" customFormat="1" ht="27.75" customHeight="1" thickBot="1">
      <c r="A125" s="264"/>
      <c r="B125" s="854" t="s">
        <v>2346</v>
      </c>
      <c r="C125" s="854"/>
      <c r="D125" s="854"/>
      <c r="E125" s="854"/>
      <c r="F125" s="854"/>
      <c r="G125" s="854"/>
      <c r="H125" s="854"/>
      <c r="I125" s="854"/>
      <c r="J125" s="854"/>
      <c r="K125" s="854"/>
      <c r="L125" s="324"/>
      <c r="M125" s="780"/>
      <c r="N125" s="781"/>
      <c r="O125" s="855" t="s">
        <v>129</v>
      </c>
      <c r="P125" s="856"/>
      <c r="Q125" s="856"/>
      <c r="R125" s="856"/>
      <c r="S125" s="856"/>
      <c r="T125" s="856"/>
      <c r="U125" s="856"/>
      <c r="V125" s="856"/>
      <c r="W125" s="856"/>
      <c r="X125" s="856"/>
      <c r="Y125" s="856"/>
      <c r="Z125" s="856"/>
      <c r="AA125" s="856"/>
      <c r="AB125" s="856"/>
      <c r="AC125" s="856"/>
      <c r="AD125" s="856"/>
      <c r="AE125" s="856"/>
      <c r="AF125" s="856"/>
      <c r="AG125" s="856"/>
      <c r="AH125" s="856"/>
      <c r="AI125" s="856"/>
      <c r="AJ125" s="856"/>
      <c r="AK125" s="283" t="str">
        <f>IF(S118="","",IF(S118="○","",IF(AM119=TRUE,"○","×")))</f>
        <v/>
      </c>
      <c r="AL125" s="264"/>
      <c r="AM125" s="623" t="s">
        <v>2149</v>
      </c>
      <c r="AN125" s="600"/>
      <c r="AO125" s="600"/>
      <c r="AP125" s="600"/>
      <c r="AQ125" s="600"/>
      <c r="AR125" s="600"/>
      <c r="AS125" s="600"/>
      <c r="AT125" s="600"/>
      <c r="AU125" s="600"/>
      <c r="AV125" s="600"/>
      <c r="AW125" s="600"/>
      <c r="AX125" s="600"/>
      <c r="AY125" s="600"/>
      <c r="AZ125" s="600"/>
      <c r="BA125" s="600"/>
      <c r="BB125" s="600"/>
      <c r="BC125" s="601"/>
    </row>
    <row r="126" spans="1:55" s="265" customFormat="1" ht="8.25" customHeight="1">
      <c r="A126" s="264"/>
      <c r="B126" s="330"/>
      <c r="C126" s="330"/>
      <c r="D126" s="330"/>
      <c r="E126" s="330"/>
      <c r="F126" s="330"/>
      <c r="G126" s="330"/>
      <c r="H126" s="330"/>
      <c r="I126" s="330"/>
      <c r="J126" s="330"/>
      <c r="K126" s="330"/>
      <c r="L126" s="330"/>
      <c r="M126" s="330"/>
      <c r="N126" s="330"/>
      <c r="O126" s="330"/>
      <c r="P126" s="330"/>
      <c r="Q126" s="330"/>
      <c r="R126" s="330"/>
      <c r="S126" s="330"/>
      <c r="T126" s="330"/>
      <c r="U126" s="330"/>
      <c r="V126" s="330"/>
      <c r="W126" s="330"/>
      <c r="X126" s="330"/>
      <c r="Y126" s="330"/>
      <c r="Z126" s="330"/>
      <c r="AA126" s="330"/>
      <c r="AB126" s="330"/>
      <c r="AC126" s="330"/>
      <c r="AD126" s="330"/>
      <c r="AE126" s="330"/>
      <c r="AF126" s="330"/>
      <c r="AG126" s="330"/>
      <c r="AH126" s="330"/>
      <c r="AI126" s="330"/>
      <c r="AJ126" s="330"/>
      <c r="AK126" s="330"/>
      <c r="AL126" s="264"/>
      <c r="AM126" s="424"/>
    </row>
    <row r="127" spans="1:55" s="265" customFormat="1" ht="21.75" customHeight="1">
      <c r="A127" s="264"/>
      <c r="B127" s="701" t="s">
        <v>130</v>
      </c>
      <c r="C127" s="701"/>
      <c r="D127" s="701"/>
      <c r="E127" s="701"/>
      <c r="F127" s="701"/>
      <c r="G127" s="701"/>
      <c r="H127" s="701"/>
      <c r="I127" s="701"/>
      <c r="J127" s="701"/>
      <c r="K127" s="701"/>
      <c r="L127" s="701"/>
      <c r="M127" s="701"/>
      <c r="N127" s="701"/>
      <c r="O127" s="701"/>
      <c r="P127" s="701"/>
      <c r="Q127" s="701"/>
      <c r="R127" s="701"/>
      <c r="S127" s="701"/>
      <c r="T127" s="701"/>
      <c r="U127" s="701"/>
      <c r="V127" s="701"/>
      <c r="W127" s="701"/>
      <c r="X127" s="701"/>
      <c r="Y127" s="701"/>
      <c r="Z127" s="701"/>
      <c r="AA127" s="701"/>
      <c r="AB127" s="701"/>
      <c r="AC127" s="701"/>
      <c r="AD127" s="701"/>
      <c r="AE127" s="701"/>
      <c r="AF127" s="701"/>
      <c r="AG127" s="701"/>
      <c r="AH127" s="701"/>
      <c r="AI127" s="701"/>
      <c r="AJ127" s="701"/>
      <c r="AK127" s="701"/>
      <c r="AL127" s="264"/>
      <c r="AM127" s="424"/>
    </row>
    <row r="128" spans="1:55" ht="15.75" customHeight="1" thickBot="1">
      <c r="A128" s="255"/>
      <c r="B128" s="379" t="s">
        <v>131</v>
      </c>
      <c r="C128" s="255"/>
      <c r="D128" s="331"/>
      <c r="E128" s="331"/>
      <c r="F128" s="331"/>
      <c r="G128" s="331"/>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1"/>
      <c r="AF128" s="331"/>
      <c r="AG128" s="331"/>
      <c r="AH128" s="331"/>
      <c r="AI128" s="331"/>
      <c r="AJ128" s="331"/>
      <c r="AK128" s="255"/>
      <c r="AL128" s="255"/>
      <c r="BB128" s="293"/>
    </row>
    <row r="129" spans="1:56" ht="24.75" customHeight="1" thickBot="1">
      <c r="A129" s="255"/>
      <c r="B129" s="554" t="s">
        <v>132</v>
      </c>
      <c r="C129" s="555"/>
      <c r="D129" s="555"/>
      <c r="E129" s="555"/>
      <c r="F129" s="555"/>
      <c r="G129" s="555"/>
      <c r="H129" s="555"/>
      <c r="I129" s="555"/>
      <c r="J129" s="555"/>
      <c r="K129" s="555"/>
      <c r="L129" s="549" t="s">
        <v>2361</v>
      </c>
      <c r="M129" s="549"/>
      <c r="N129" s="549"/>
      <c r="O129" s="549"/>
      <c r="P129" s="549"/>
      <c r="Q129" s="549"/>
      <c r="R129" s="549"/>
      <c r="S129" s="549"/>
      <c r="T129" s="549"/>
      <c r="U129" s="549"/>
      <c r="V129" s="549"/>
      <c r="W129" s="549"/>
      <c r="X129" s="549"/>
      <c r="Y129" s="549"/>
      <c r="Z129" s="549"/>
      <c r="AA129" s="550"/>
      <c r="AB129" s="425">
        <f>SUM('別紙様式6-2 事業所個票１:事業所個票10'!AG37)</f>
        <v>0</v>
      </c>
      <c r="AC129" s="551" t="s">
        <v>2363</v>
      </c>
      <c r="AD129" s="552" t="str">
        <f>IF(AB130=0,"",IF(AB129&gt;=AB130,"○","×"))</f>
        <v/>
      </c>
      <c r="AE129" s="255"/>
      <c r="AF129" s="255"/>
      <c r="AG129" s="255"/>
      <c r="AH129" s="255"/>
      <c r="AI129" s="255"/>
      <c r="AJ129" s="255"/>
      <c r="AK129" s="255"/>
      <c r="AL129" s="255"/>
      <c r="AM129" s="426" t="str">
        <f>IF(OR(AD129="×",AD131="×"),"×","")</f>
        <v/>
      </c>
    </row>
    <row r="130" spans="1:56" ht="24.75" customHeight="1" thickBot="1">
      <c r="A130" s="255"/>
      <c r="B130" s="556"/>
      <c r="C130" s="557"/>
      <c r="D130" s="557"/>
      <c r="E130" s="557"/>
      <c r="F130" s="557"/>
      <c r="G130" s="557"/>
      <c r="H130" s="557"/>
      <c r="I130" s="557"/>
      <c r="J130" s="557"/>
      <c r="K130" s="557"/>
      <c r="L130" s="549" t="s">
        <v>2362</v>
      </c>
      <c r="M130" s="549"/>
      <c r="N130" s="549"/>
      <c r="O130" s="549"/>
      <c r="P130" s="549"/>
      <c r="Q130" s="549"/>
      <c r="R130" s="549"/>
      <c r="S130" s="549"/>
      <c r="T130" s="549"/>
      <c r="U130" s="549"/>
      <c r="V130" s="549"/>
      <c r="W130" s="549"/>
      <c r="X130" s="549"/>
      <c r="Y130" s="549"/>
      <c r="Z130" s="549"/>
      <c r="AA130" s="550"/>
      <c r="AB130" s="425">
        <f>SUM('別紙様式6-2 事業所個票１:事業所個票10'!CI6)</f>
        <v>0</v>
      </c>
      <c r="AC130" s="551"/>
      <c r="AD130" s="553"/>
      <c r="AE130" s="255"/>
      <c r="AF130" s="255"/>
      <c r="AG130" s="255"/>
      <c r="AH130" s="255"/>
      <c r="AI130" s="255"/>
      <c r="AJ130" s="255"/>
      <c r="AK130" s="255"/>
      <c r="AL130" s="255"/>
    </row>
    <row r="131" spans="1:56" ht="24.75" customHeight="1" thickBot="1">
      <c r="A131" s="255"/>
      <c r="B131" s="857" t="s">
        <v>2347</v>
      </c>
      <c r="C131" s="849"/>
      <c r="D131" s="849"/>
      <c r="E131" s="849"/>
      <c r="F131" s="849"/>
      <c r="G131" s="849"/>
      <c r="H131" s="849"/>
      <c r="I131" s="849"/>
      <c r="J131" s="849"/>
      <c r="K131" s="849"/>
      <c r="L131" s="549" t="s">
        <v>2361</v>
      </c>
      <c r="M131" s="549"/>
      <c r="N131" s="549"/>
      <c r="O131" s="549"/>
      <c r="P131" s="549"/>
      <c r="Q131" s="549"/>
      <c r="R131" s="549"/>
      <c r="S131" s="549"/>
      <c r="T131" s="549"/>
      <c r="U131" s="549"/>
      <c r="V131" s="549"/>
      <c r="W131" s="549"/>
      <c r="X131" s="549"/>
      <c r="Y131" s="549"/>
      <c r="Z131" s="549"/>
      <c r="AA131" s="550"/>
      <c r="AB131" s="425">
        <f>SUM('別紙様式6-2 事業所個票１:事業所個票10'!AO37)</f>
        <v>0</v>
      </c>
      <c r="AC131" s="551" t="s">
        <v>2363</v>
      </c>
      <c r="AD131" s="552" t="str">
        <f>IF(AB132=0,"",IF(AB131&gt;=AB132,"○","×"))</f>
        <v/>
      </c>
      <c r="AE131" s="255"/>
      <c r="AF131" s="427"/>
      <c r="AG131" s="255"/>
      <c r="AH131" s="255"/>
      <c r="AI131" s="255"/>
      <c r="AJ131" s="255"/>
      <c r="AK131" s="255"/>
      <c r="AL131" s="255"/>
    </row>
    <row r="132" spans="1:56" ht="24.75" customHeight="1" thickBot="1">
      <c r="A132" s="255"/>
      <c r="B132" s="858"/>
      <c r="C132" s="859"/>
      <c r="D132" s="859"/>
      <c r="E132" s="859"/>
      <c r="F132" s="859"/>
      <c r="G132" s="859"/>
      <c r="H132" s="859"/>
      <c r="I132" s="859"/>
      <c r="J132" s="859"/>
      <c r="K132" s="859"/>
      <c r="L132" s="549" t="s">
        <v>2362</v>
      </c>
      <c r="M132" s="549"/>
      <c r="N132" s="549"/>
      <c r="O132" s="549"/>
      <c r="P132" s="549"/>
      <c r="Q132" s="549"/>
      <c r="R132" s="549"/>
      <c r="S132" s="549"/>
      <c r="T132" s="549"/>
      <c r="U132" s="549"/>
      <c r="V132" s="549"/>
      <c r="W132" s="549"/>
      <c r="X132" s="549"/>
      <c r="Y132" s="549"/>
      <c r="Z132" s="549"/>
      <c r="AA132" s="550"/>
      <c r="AB132" s="425">
        <f>SUM('別紙様式6-2 事業所個票１:事業所個票10'!CI6)</f>
        <v>0</v>
      </c>
      <c r="AC132" s="551"/>
      <c r="AD132" s="553"/>
      <c r="AE132" s="255"/>
      <c r="AF132" s="427"/>
      <c r="AG132" s="255"/>
      <c r="AH132" s="255"/>
      <c r="AI132" s="255"/>
      <c r="AJ132" s="255"/>
      <c r="AK132" s="255"/>
      <c r="AL132" s="255"/>
    </row>
    <row r="133" spans="1:56" ht="6" customHeight="1" thickBot="1">
      <c r="A133" s="255"/>
      <c r="B133" s="379"/>
      <c r="C133" s="255"/>
      <c r="D133" s="331"/>
      <c r="E133" s="331"/>
      <c r="F133" s="331"/>
      <c r="G133" s="331"/>
      <c r="H133" s="331"/>
      <c r="I133" s="331"/>
      <c r="J133" s="331"/>
      <c r="K133" s="331"/>
      <c r="L133" s="331"/>
      <c r="M133" s="331"/>
      <c r="N133" s="331"/>
      <c r="O133" s="331"/>
      <c r="P133" s="331"/>
      <c r="Q133" s="331"/>
      <c r="R133" s="331"/>
      <c r="S133" s="331"/>
      <c r="T133" s="331"/>
      <c r="U133" s="331"/>
      <c r="V133" s="331"/>
      <c r="W133" s="331"/>
      <c r="X133" s="331"/>
      <c r="Y133" s="331"/>
      <c r="Z133" s="331"/>
      <c r="AA133" s="331"/>
      <c r="AB133" s="331"/>
      <c r="AC133" s="331"/>
      <c r="AD133" s="331"/>
      <c r="AE133" s="331"/>
      <c r="AF133" s="331"/>
      <c r="AG133" s="331"/>
      <c r="AH133" s="331"/>
      <c r="AI133" s="331"/>
      <c r="AJ133" s="331"/>
      <c r="AK133" s="255"/>
      <c r="AL133" s="255"/>
      <c r="AM133" s="428"/>
      <c r="BB133" s="293"/>
    </row>
    <row r="134" spans="1:56" ht="14.25" thickBot="1">
      <c r="A134" s="255"/>
      <c r="B134" s="429" t="s">
        <v>133</v>
      </c>
      <c r="D134" s="430"/>
      <c r="E134" s="430"/>
      <c r="F134" s="430"/>
      <c r="G134" s="430"/>
      <c r="H134" s="430"/>
      <c r="I134" s="430"/>
      <c r="J134" s="430"/>
      <c r="K134" s="430"/>
      <c r="L134" s="430"/>
      <c r="M134" s="430"/>
      <c r="N134" s="430"/>
      <c r="O134" s="430"/>
      <c r="P134" s="430"/>
      <c r="Q134" s="430"/>
      <c r="R134" s="430"/>
      <c r="S134" s="430"/>
      <c r="T134" s="430"/>
      <c r="U134" s="430"/>
      <c r="V134" s="331"/>
      <c r="W134" s="331"/>
      <c r="X134" s="331"/>
      <c r="Y134" s="331"/>
      <c r="Z134" s="331"/>
      <c r="AA134" s="331"/>
      <c r="AB134" s="331"/>
      <c r="AC134" s="331"/>
      <c r="AD134" s="331"/>
      <c r="AE134" s="331"/>
      <c r="AF134" s="331"/>
      <c r="AG134" s="331"/>
      <c r="AH134" s="331"/>
      <c r="AI134" s="331"/>
      <c r="AJ134" s="331"/>
      <c r="AK134" s="283" t="str">
        <f>IF(AM129="","",IF(AM129="○","",IF(OR(AM136=TRUE,AM137=TRUE,AM138=TRUE,AND(AM139=TRUE,F139&lt;&gt;"")),"○","×")))</f>
        <v/>
      </c>
      <c r="AL134" s="255"/>
      <c r="AM134" s="623" t="s">
        <v>2348</v>
      </c>
      <c r="AN134" s="600"/>
      <c r="AO134" s="600"/>
      <c r="AP134" s="600"/>
      <c r="AQ134" s="600"/>
      <c r="AR134" s="600"/>
      <c r="AS134" s="600"/>
      <c r="AT134" s="600"/>
      <c r="AU134" s="600"/>
      <c r="AV134" s="600"/>
      <c r="AW134" s="600"/>
      <c r="AX134" s="600"/>
      <c r="AY134" s="600"/>
      <c r="AZ134" s="600"/>
      <c r="BA134" s="600"/>
      <c r="BB134" s="600"/>
      <c r="BC134" s="601"/>
    </row>
    <row r="135" spans="1:56" s="265" customFormat="1" ht="14.25" customHeight="1">
      <c r="A135" s="264"/>
      <c r="B135" s="431" t="s">
        <v>134</v>
      </c>
      <c r="C135" s="432"/>
      <c r="D135" s="433"/>
      <c r="E135" s="434"/>
      <c r="F135" s="435"/>
      <c r="G135" s="435"/>
      <c r="H135" s="435"/>
      <c r="I135" s="435"/>
      <c r="J135" s="435"/>
      <c r="K135" s="435"/>
      <c r="L135" s="435"/>
      <c r="M135" s="435"/>
      <c r="N135" s="435"/>
      <c r="O135" s="435"/>
      <c r="P135" s="435"/>
      <c r="Q135" s="435"/>
      <c r="R135" s="435"/>
      <c r="S135" s="435"/>
      <c r="T135" s="435"/>
      <c r="U135" s="435"/>
      <c r="V135" s="435"/>
      <c r="W135" s="435"/>
      <c r="X135" s="435"/>
      <c r="Y135" s="435"/>
      <c r="Z135" s="435"/>
      <c r="AA135" s="435"/>
      <c r="AB135" s="435"/>
      <c r="AC135" s="435"/>
      <c r="AD135" s="435"/>
      <c r="AE135" s="435"/>
      <c r="AF135" s="435"/>
      <c r="AG135" s="435"/>
      <c r="AH135" s="435"/>
      <c r="AI135" s="435"/>
      <c r="AJ135" s="435"/>
      <c r="AK135" s="436"/>
      <c r="AL135" s="264"/>
      <c r="AN135" s="437"/>
      <c r="AO135" s="437"/>
      <c r="AP135" s="437"/>
      <c r="AQ135" s="437"/>
      <c r="AR135" s="437"/>
      <c r="AS135" s="437"/>
      <c r="AT135" s="437"/>
      <c r="AU135" s="437"/>
      <c r="AV135" s="438"/>
      <c r="AW135" s="438"/>
      <c r="AX135" s="438"/>
      <c r="AY135" s="438"/>
      <c r="AZ135" s="438"/>
      <c r="BA135" s="439"/>
    </row>
    <row r="136" spans="1:56" s="265" customFormat="1" ht="16.5" customHeight="1">
      <c r="A136" s="264"/>
      <c r="B136" s="313"/>
      <c r="C136" s="440"/>
      <c r="D136" s="307" t="s">
        <v>2349</v>
      </c>
      <c r="E136" s="274"/>
      <c r="F136" s="274"/>
      <c r="G136" s="274"/>
      <c r="H136" s="274"/>
      <c r="I136" s="274"/>
      <c r="J136" s="274"/>
      <c r="K136" s="274"/>
      <c r="L136" s="274"/>
      <c r="M136" s="274"/>
      <c r="N136" s="274"/>
      <c r="O136" s="274"/>
      <c r="P136" s="274"/>
      <c r="Q136" s="274"/>
      <c r="R136" s="274"/>
      <c r="S136" s="274"/>
      <c r="T136" s="274"/>
      <c r="U136" s="274"/>
      <c r="V136" s="274"/>
      <c r="W136" s="274"/>
      <c r="X136" s="274"/>
      <c r="Y136" s="274"/>
      <c r="Z136" s="274"/>
      <c r="AA136" s="274"/>
      <c r="AB136" s="274"/>
      <c r="AC136" s="274"/>
      <c r="AD136" s="274"/>
      <c r="AE136" s="274"/>
      <c r="AF136" s="274"/>
      <c r="AG136" s="274"/>
      <c r="AH136" s="274"/>
      <c r="AI136" s="322"/>
      <c r="AJ136" s="264"/>
      <c r="AK136" s="323"/>
      <c r="AL136" s="264"/>
      <c r="AM136" s="161" t="b">
        <v>0</v>
      </c>
      <c r="AN136" s="437"/>
      <c r="AO136" s="437"/>
      <c r="AP136" s="437"/>
      <c r="AQ136" s="437"/>
      <c r="AR136" s="437"/>
      <c r="AS136" s="437"/>
      <c r="AT136" s="437"/>
      <c r="AU136" s="438"/>
      <c r="AV136" s="439"/>
      <c r="AW136" s="439"/>
      <c r="AX136" s="439"/>
      <c r="AY136" s="439"/>
      <c r="AZ136" s="439"/>
    </row>
    <row r="137" spans="1:56" s="265" customFormat="1" ht="16.5" customHeight="1">
      <c r="A137" s="264"/>
      <c r="B137" s="313"/>
      <c r="C137" s="441"/>
      <c r="D137" s="307" t="s">
        <v>2350</v>
      </c>
      <c r="E137" s="442"/>
      <c r="F137" s="442"/>
      <c r="G137" s="442"/>
      <c r="H137" s="442"/>
      <c r="I137" s="442"/>
      <c r="J137" s="442"/>
      <c r="K137" s="442"/>
      <c r="L137" s="442"/>
      <c r="M137" s="442"/>
      <c r="N137" s="442"/>
      <c r="O137" s="442"/>
      <c r="P137" s="442"/>
      <c r="Q137" s="442"/>
      <c r="R137" s="442"/>
      <c r="S137" s="442"/>
      <c r="T137" s="274"/>
      <c r="U137" s="274"/>
      <c r="V137" s="274"/>
      <c r="W137" s="274"/>
      <c r="X137" s="274"/>
      <c r="Y137" s="274"/>
      <c r="Z137" s="274"/>
      <c r="AA137" s="274"/>
      <c r="AB137" s="274"/>
      <c r="AC137" s="274"/>
      <c r="AD137" s="274"/>
      <c r="AE137" s="274"/>
      <c r="AF137" s="274"/>
      <c r="AG137" s="274"/>
      <c r="AH137" s="274"/>
      <c r="AI137" s="322"/>
      <c r="AJ137" s="264"/>
      <c r="AK137" s="323"/>
      <c r="AL137" s="264"/>
      <c r="AM137" s="161" t="b">
        <v>0</v>
      </c>
      <c r="AN137" s="437"/>
      <c r="AO137" s="437"/>
      <c r="AP137" s="437"/>
      <c r="AQ137" s="437"/>
      <c r="AR137" s="437"/>
      <c r="AS137" s="437"/>
      <c r="AT137" s="437"/>
      <c r="AU137" s="438"/>
      <c r="AV137" s="439"/>
      <c r="AW137" s="439"/>
      <c r="AX137" s="439"/>
      <c r="AY137" s="439"/>
      <c r="AZ137" s="439"/>
    </row>
    <row r="138" spans="1:56" s="265" customFormat="1" ht="25.5" customHeight="1" thickBot="1">
      <c r="A138" s="264"/>
      <c r="B138" s="313"/>
      <c r="C138" s="441"/>
      <c r="D138" s="865" t="s">
        <v>135</v>
      </c>
      <c r="E138" s="865"/>
      <c r="F138" s="865"/>
      <c r="G138" s="865"/>
      <c r="H138" s="865"/>
      <c r="I138" s="865"/>
      <c r="J138" s="865"/>
      <c r="K138" s="865"/>
      <c r="L138" s="865"/>
      <c r="M138" s="865"/>
      <c r="N138" s="865"/>
      <c r="O138" s="865"/>
      <c r="P138" s="865"/>
      <c r="Q138" s="865"/>
      <c r="R138" s="865"/>
      <c r="S138" s="865"/>
      <c r="T138" s="865"/>
      <c r="U138" s="865"/>
      <c r="V138" s="865"/>
      <c r="W138" s="865"/>
      <c r="X138" s="865"/>
      <c r="Y138" s="865"/>
      <c r="Z138" s="865"/>
      <c r="AA138" s="865"/>
      <c r="AB138" s="865"/>
      <c r="AC138" s="865"/>
      <c r="AD138" s="865"/>
      <c r="AE138" s="865"/>
      <c r="AF138" s="865"/>
      <c r="AG138" s="865"/>
      <c r="AH138" s="865"/>
      <c r="AI138" s="865"/>
      <c r="AJ138" s="264"/>
      <c r="AK138" s="323"/>
      <c r="AL138" s="443"/>
      <c r="AM138" s="161" t="b">
        <v>0</v>
      </c>
      <c r="AN138" s="438"/>
      <c r="AO138" s="438"/>
      <c r="AP138" s="438"/>
      <c r="AS138" s="439"/>
      <c r="AT138" s="439"/>
    </row>
    <row r="139" spans="1:56" s="265" customFormat="1" ht="18" customHeight="1" thickBot="1">
      <c r="A139" s="264"/>
      <c r="B139" s="444"/>
      <c r="C139" s="445"/>
      <c r="D139" s="446" t="s">
        <v>136</v>
      </c>
      <c r="E139" s="447"/>
      <c r="F139" s="866"/>
      <c r="G139" s="866"/>
      <c r="H139" s="866"/>
      <c r="I139" s="866"/>
      <c r="J139" s="866"/>
      <c r="K139" s="866"/>
      <c r="L139" s="866"/>
      <c r="M139" s="866"/>
      <c r="N139" s="866"/>
      <c r="O139" s="866"/>
      <c r="P139" s="866"/>
      <c r="Q139" s="866"/>
      <c r="R139" s="866"/>
      <c r="S139" s="866"/>
      <c r="T139" s="866"/>
      <c r="U139" s="866"/>
      <c r="V139" s="866"/>
      <c r="W139" s="866"/>
      <c r="X139" s="866"/>
      <c r="Y139" s="866"/>
      <c r="Z139" s="866"/>
      <c r="AA139" s="866"/>
      <c r="AB139" s="866"/>
      <c r="AC139" s="866"/>
      <c r="AD139" s="866"/>
      <c r="AE139" s="866"/>
      <c r="AF139" s="866"/>
      <c r="AG139" s="866"/>
      <c r="AH139" s="866"/>
      <c r="AI139" s="866"/>
      <c r="AJ139" s="866"/>
      <c r="AK139" s="448" t="s">
        <v>70</v>
      </c>
      <c r="AL139" s="264"/>
      <c r="AM139" s="161" t="b">
        <v>0</v>
      </c>
      <c r="AN139" s="785" t="s">
        <v>2351</v>
      </c>
      <c r="AO139" s="807"/>
      <c r="AP139" s="807"/>
      <c r="AQ139" s="807"/>
      <c r="AR139" s="807"/>
      <c r="AS139" s="807"/>
      <c r="AT139" s="807"/>
      <c r="AU139" s="807"/>
      <c r="AV139" s="807"/>
      <c r="AW139" s="807"/>
      <c r="AX139" s="807"/>
      <c r="AY139" s="807"/>
      <c r="AZ139" s="807"/>
      <c r="BA139" s="807"/>
      <c r="BB139" s="807"/>
      <c r="BC139" s="808"/>
    </row>
    <row r="140" spans="1:56" ht="7.5" customHeight="1">
      <c r="A140" s="255"/>
      <c r="B140" s="449"/>
      <c r="C140" s="450"/>
      <c r="D140" s="450"/>
      <c r="E140" s="450"/>
      <c r="F140" s="450"/>
      <c r="G140" s="450"/>
      <c r="H140" s="450"/>
      <c r="I140" s="450"/>
      <c r="J140" s="450"/>
      <c r="K140" s="450"/>
      <c r="L140" s="450"/>
      <c r="M140" s="450"/>
      <c r="N140" s="450"/>
      <c r="O140" s="450"/>
      <c r="P140" s="450"/>
      <c r="Q140" s="450"/>
      <c r="R140" s="450"/>
      <c r="S140" s="450"/>
      <c r="T140" s="450"/>
      <c r="U140" s="450"/>
      <c r="V140" s="450"/>
      <c r="W140" s="450"/>
      <c r="X140" s="450"/>
      <c r="Y140" s="450"/>
      <c r="Z140" s="450"/>
      <c r="AA140" s="450"/>
      <c r="AB140" s="450"/>
      <c r="AC140" s="450"/>
      <c r="AD140" s="450"/>
      <c r="AE140" s="450"/>
      <c r="AF140" s="450"/>
      <c r="AG140" s="450"/>
      <c r="AH140" s="450"/>
      <c r="AI140" s="450"/>
      <c r="AJ140" s="450"/>
      <c r="AK140" s="450"/>
      <c r="AL140" s="255"/>
      <c r="BD140" s="265"/>
    </row>
    <row r="141" spans="1:56" ht="17.25" customHeight="1">
      <c r="A141" s="255"/>
      <c r="B141" s="701" t="s">
        <v>137</v>
      </c>
      <c r="C141" s="701"/>
      <c r="D141" s="701"/>
      <c r="E141" s="701"/>
      <c r="F141" s="701"/>
      <c r="G141" s="701"/>
      <c r="H141" s="701"/>
      <c r="I141" s="701"/>
      <c r="J141" s="701"/>
      <c r="K141" s="701"/>
      <c r="L141" s="701"/>
      <c r="M141" s="701"/>
      <c r="N141" s="701"/>
      <c r="O141" s="701"/>
      <c r="P141" s="701"/>
      <c r="Q141" s="701"/>
      <c r="R141" s="701"/>
      <c r="S141" s="701"/>
      <c r="T141" s="701"/>
      <c r="U141" s="701"/>
      <c r="V141" s="701"/>
      <c r="W141" s="701"/>
      <c r="X141" s="701"/>
      <c r="Y141" s="701"/>
      <c r="Z141" s="701"/>
      <c r="AA141" s="701"/>
      <c r="AB141" s="701"/>
      <c r="AC141" s="701"/>
      <c r="AD141" s="701"/>
      <c r="AE141" s="701"/>
      <c r="AF141" s="701"/>
      <c r="AG141" s="701"/>
      <c r="AH141" s="701"/>
      <c r="AI141" s="701"/>
      <c r="AJ141" s="701"/>
      <c r="AK141" s="701"/>
      <c r="AL141" s="255"/>
      <c r="AM141" s="451" t="str">
        <f>IF(SUM('別紙様式6-2 事業所個票１:事業所個票10'!CI9)&gt;=1,"表示","表示不要")</f>
        <v>表示不要</v>
      </c>
    </row>
    <row r="142" spans="1:56" ht="14.25" thickBot="1">
      <c r="A142" s="255"/>
      <c r="B142" s="379" t="s">
        <v>2352</v>
      </c>
      <c r="C142" s="255"/>
      <c r="D142" s="331"/>
      <c r="E142" s="331"/>
      <c r="F142" s="331"/>
      <c r="G142" s="331"/>
      <c r="H142" s="331"/>
      <c r="I142" s="331"/>
      <c r="J142" s="331"/>
      <c r="K142" s="331"/>
      <c r="L142" s="331"/>
      <c r="M142" s="331"/>
      <c r="N142" s="331"/>
      <c r="O142" s="331"/>
      <c r="P142" s="331"/>
      <c r="Q142" s="331"/>
      <c r="R142" s="331"/>
      <c r="S142" s="331"/>
      <c r="T142" s="331"/>
      <c r="U142" s="331"/>
      <c r="V142" s="331"/>
      <c r="W142" s="331"/>
      <c r="X142" s="331"/>
      <c r="Y142" s="331"/>
      <c r="Z142" s="331"/>
      <c r="AA142" s="331"/>
      <c r="AB142" s="331"/>
      <c r="AC142" s="331"/>
      <c r="AD142" s="331"/>
      <c r="AE142" s="331"/>
      <c r="AF142" s="331"/>
      <c r="AG142" s="331"/>
      <c r="AH142" s="331"/>
      <c r="AI142" s="331"/>
      <c r="AJ142" s="331"/>
      <c r="AK142" s="331"/>
      <c r="AL142" s="255"/>
    </row>
    <row r="143" spans="1:56" ht="16.5" customHeight="1" thickBot="1">
      <c r="A143" s="255"/>
      <c r="B143" s="867" t="s">
        <v>138</v>
      </c>
      <c r="C143" s="724"/>
      <c r="D143" s="724"/>
      <c r="E143" s="724"/>
      <c r="F143" s="724"/>
      <c r="G143" s="724"/>
      <c r="H143" s="724"/>
      <c r="I143" s="724"/>
      <c r="J143" s="724"/>
      <c r="K143" s="724"/>
      <c r="L143" s="724"/>
      <c r="M143" s="724"/>
      <c r="N143" s="724"/>
      <c r="O143" s="724"/>
      <c r="P143" s="724"/>
      <c r="Q143" s="725"/>
      <c r="R143" s="452" t="s">
        <v>85</v>
      </c>
      <c r="S143" s="453" t="str">
        <f>IF(SUM('別紙様式6-2 事業所個票１:事業所個票10'!CI7)&gt;=1,"×","○")</f>
        <v>○</v>
      </c>
      <c r="T143" s="255"/>
      <c r="U143" s="427"/>
      <c r="V143" s="255"/>
      <c r="W143" s="255"/>
      <c r="X143" s="255"/>
      <c r="Y143" s="255"/>
      <c r="Z143" s="255"/>
      <c r="AA143" s="255"/>
      <c r="AB143" s="255"/>
      <c r="AC143" s="255"/>
      <c r="AD143" s="255"/>
      <c r="AE143" s="255"/>
      <c r="AF143" s="255"/>
      <c r="AG143" s="255"/>
      <c r="AH143" s="255"/>
      <c r="AI143" s="255"/>
      <c r="AJ143" s="255"/>
      <c r="AK143" s="255"/>
      <c r="AL143" s="255"/>
      <c r="AM143" s="785" t="s">
        <v>2364</v>
      </c>
      <c r="AN143" s="786"/>
      <c r="AO143" s="786"/>
      <c r="AP143" s="786"/>
      <c r="AQ143" s="786"/>
      <c r="AR143" s="786"/>
      <c r="AS143" s="786"/>
      <c r="AT143" s="786"/>
      <c r="AU143" s="786"/>
      <c r="AV143" s="786"/>
      <c r="AW143" s="786"/>
      <c r="AX143" s="786"/>
      <c r="AY143" s="786"/>
      <c r="AZ143" s="786"/>
      <c r="BA143" s="786"/>
      <c r="BB143" s="786"/>
      <c r="BC143" s="787"/>
    </row>
    <row r="144" spans="1:56" ht="16.5" customHeight="1" thickBot="1">
      <c r="A144" s="255"/>
      <c r="B144" s="860" t="s">
        <v>139</v>
      </c>
      <c r="C144" s="705"/>
      <c r="D144" s="705"/>
      <c r="E144" s="705"/>
      <c r="F144" s="705"/>
      <c r="G144" s="705"/>
      <c r="H144" s="705"/>
      <c r="I144" s="705"/>
      <c r="J144" s="705"/>
      <c r="K144" s="705"/>
      <c r="L144" s="705"/>
      <c r="M144" s="705"/>
      <c r="N144" s="705"/>
      <c r="O144" s="705"/>
      <c r="P144" s="705"/>
      <c r="Q144" s="706"/>
      <c r="R144" s="452" t="s">
        <v>85</v>
      </c>
      <c r="S144" s="454" t="str">
        <f>IF(SUM('別紙様式6-2 事業所個票１:事業所個票10'!CI8)&gt;=1,"×","○")</f>
        <v>○</v>
      </c>
      <c r="T144" s="255"/>
      <c r="U144" s="427"/>
      <c r="V144" s="255"/>
      <c r="W144" s="255"/>
      <c r="X144" s="255"/>
      <c r="Y144" s="255"/>
      <c r="Z144" s="255"/>
      <c r="AA144" s="255"/>
      <c r="AB144" s="255"/>
      <c r="AC144" s="255"/>
      <c r="AD144" s="255"/>
      <c r="AE144" s="255"/>
      <c r="AF144" s="255"/>
      <c r="AG144" s="255"/>
      <c r="AH144" s="255"/>
      <c r="AI144" s="255"/>
      <c r="AJ144" s="255"/>
      <c r="AK144" s="255"/>
      <c r="AL144" s="255"/>
      <c r="AM144" s="785" t="s">
        <v>2365</v>
      </c>
      <c r="AN144" s="786"/>
      <c r="AO144" s="786"/>
      <c r="AP144" s="786"/>
      <c r="AQ144" s="786"/>
      <c r="AR144" s="786"/>
      <c r="AS144" s="786"/>
      <c r="AT144" s="786"/>
      <c r="AU144" s="786"/>
      <c r="AV144" s="786"/>
      <c r="AW144" s="786"/>
      <c r="AX144" s="786"/>
      <c r="AY144" s="786"/>
      <c r="AZ144" s="786"/>
      <c r="BA144" s="786"/>
      <c r="BB144" s="786"/>
      <c r="BC144" s="787"/>
    </row>
    <row r="145" spans="1:55" s="265" customFormat="1" ht="6.75" customHeight="1">
      <c r="A145" s="264"/>
      <c r="B145" s="324"/>
      <c r="C145" s="324"/>
      <c r="D145" s="324"/>
      <c r="E145" s="324"/>
      <c r="F145" s="321"/>
      <c r="G145" s="322"/>
      <c r="H145" s="322"/>
      <c r="I145" s="322"/>
      <c r="J145" s="322"/>
      <c r="K145" s="322"/>
      <c r="L145" s="322"/>
      <c r="M145" s="366"/>
      <c r="N145" s="366"/>
      <c r="O145" s="366"/>
      <c r="P145" s="366"/>
      <c r="Q145" s="366"/>
      <c r="R145" s="366"/>
      <c r="S145" s="366"/>
      <c r="T145" s="366"/>
      <c r="U145" s="322"/>
      <c r="V145" s="322"/>
      <c r="W145" s="334"/>
      <c r="X145" s="322"/>
      <c r="Y145" s="322"/>
      <c r="Z145" s="322"/>
      <c r="AA145" s="366"/>
      <c r="AB145" s="322"/>
      <c r="AC145" s="322"/>
      <c r="AD145" s="322"/>
      <c r="AE145" s="322"/>
      <c r="AF145" s="322"/>
      <c r="AG145" s="322"/>
      <c r="AH145" s="322"/>
      <c r="AI145" s="322"/>
      <c r="AJ145" s="322"/>
      <c r="AK145" s="322"/>
      <c r="AL145" s="264"/>
    </row>
    <row r="146" spans="1:55" s="369" customFormat="1" ht="18" customHeight="1" thickBot="1">
      <c r="A146" s="367"/>
      <c r="B146" s="861" t="s">
        <v>140</v>
      </c>
      <c r="C146" s="861"/>
      <c r="D146" s="861"/>
      <c r="E146" s="861"/>
      <c r="F146" s="861"/>
      <c r="G146" s="861"/>
      <c r="H146" s="861"/>
      <c r="I146" s="861"/>
      <c r="J146" s="861"/>
      <c r="K146" s="861"/>
      <c r="L146" s="861"/>
      <c r="M146" s="861"/>
      <c r="N146" s="861"/>
      <c r="O146" s="861"/>
      <c r="P146" s="861"/>
      <c r="Q146" s="861"/>
      <c r="R146" s="861"/>
      <c r="S146" s="861"/>
      <c r="T146" s="861"/>
      <c r="U146" s="861"/>
      <c r="V146" s="861"/>
      <c r="W146" s="861"/>
      <c r="X146" s="861"/>
      <c r="Y146" s="861"/>
      <c r="Z146" s="861"/>
      <c r="AA146" s="861"/>
      <c r="AB146" s="861"/>
      <c r="AC146" s="861"/>
      <c r="AD146" s="861"/>
      <c r="AE146" s="861"/>
      <c r="AF146" s="861"/>
      <c r="AG146" s="861"/>
      <c r="AH146" s="861"/>
      <c r="AI146" s="861"/>
      <c r="AJ146" s="861"/>
      <c r="AK146" s="861"/>
      <c r="AL146" s="455"/>
    </row>
    <row r="147" spans="1:55" s="265" customFormat="1" ht="18.75" customHeight="1" thickBot="1">
      <c r="A147" s="264"/>
      <c r="B147" s="328" t="s">
        <v>141</v>
      </c>
      <c r="C147" s="307"/>
      <c r="D147" s="307"/>
      <c r="E147" s="307"/>
      <c r="F147" s="307"/>
      <c r="G147" s="307"/>
      <c r="H147" s="307"/>
      <c r="I147" s="307"/>
      <c r="J147" s="307"/>
      <c r="K147" s="307"/>
      <c r="L147" s="307"/>
      <c r="M147" s="307"/>
      <c r="N147" s="307"/>
      <c r="O147" s="307"/>
      <c r="P147" s="307"/>
      <c r="Q147" s="307"/>
      <c r="R147" s="307"/>
      <c r="S147" s="307"/>
      <c r="T147" s="307"/>
      <c r="U147" s="307"/>
      <c r="V147" s="264"/>
      <c r="W147" s="307"/>
      <c r="X147" s="307"/>
      <c r="Y147" s="307"/>
      <c r="Z147" s="307"/>
      <c r="AA147" s="307"/>
      <c r="AB147" s="307"/>
      <c r="AC147" s="307"/>
      <c r="AD147" s="307"/>
      <c r="AE147" s="307"/>
      <c r="AF147" s="307"/>
      <c r="AG147" s="307"/>
      <c r="AH147" s="264"/>
      <c r="AI147" s="862" t="str">
        <f>IF(SUM('別紙様式6-2 事業所個票１:事業所個票10'!CI10)=0,"該当","")</f>
        <v>該当</v>
      </c>
      <c r="AJ147" s="863"/>
      <c r="AK147" s="864"/>
      <c r="AL147" s="264"/>
    </row>
    <row r="148" spans="1:55" s="265" customFormat="1" ht="28.5" customHeight="1">
      <c r="A148" s="264"/>
      <c r="B148" s="354" t="s">
        <v>85</v>
      </c>
      <c r="C148" s="876" t="s">
        <v>142</v>
      </c>
      <c r="D148" s="876"/>
      <c r="E148" s="876"/>
      <c r="F148" s="876"/>
      <c r="G148" s="876"/>
      <c r="H148" s="876"/>
      <c r="I148" s="876"/>
      <c r="J148" s="876"/>
      <c r="K148" s="876"/>
      <c r="L148" s="876"/>
      <c r="M148" s="876"/>
      <c r="N148" s="876"/>
      <c r="O148" s="876"/>
      <c r="P148" s="876"/>
      <c r="Q148" s="876"/>
      <c r="R148" s="876"/>
      <c r="S148" s="876"/>
      <c r="T148" s="876"/>
      <c r="U148" s="876"/>
      <c r="V148" s="876"/>
      <c r="W148" s="876"/>
      <c r="X148" s="876"/>
      <c r="Y148" s="876"/>
      <c r="Z148" s="876"/>
      <c r="AA148" s="876"/>
      <c r="AB148" s="876"/>
      <c r="AC148" s="876"/>
      <c r="AD148" s="876"/>
      <c r="AE148" s="876"/>
      <c r="AF148" s="876"/>
      <c r="AG148" s="876"/>
      <c r="AH148" s="876"/>
      <c r="AI148" s="876"/>
      <c r="AJ148" s="876"/>
      <c r="AK148" s="876"/>
      <c r="AL148" s="264"/>
    </row>
    <row r="149" spans="1:55" s="265" customFormat="1" ht="3.75" customHeight="1" thickBot="1">
      <c r="A149" s="264"/>
      <c r="B149" s="264"/>
      <c r="C149" s="264"/>
      <c r="D149" s="264"/>
      <c r="E149" s="264"/>
      <c r="F149" s="264"/>
      <c r="G149" s="264"/>
      <c r="H149" s="264"/>
      <c r="I149" s="264"/>
      <c r="J149" s="264"/>
      <c r="K149" s="264"/>
      <c r="L149" s="264"/>
      <c r="M149" s="264"/>
      <c r="N149" s="264"/>
      <c r="O149" s="264"/>
      <c r="P149" s="264"/>
      <c r="Q149" s="264"/>
      <c r="R149" s="264"/>
      <c r="S149" s="264"/>
      <c r="T149" s="264"/>
      <c r="U149" s="264"/>
      <c r="V149" s="264"/>
      <c r="W149" s="264"/>
      <c r="X149" s="264"/>
      <c r="Y149" s="264"/>
      <c r="Z149" s="264"/>
      <c r="AA149" s="264"/>
      <c r="AB149" s="264"/>
      <c r="AC149" s="264"/>
      <c r="AD149" s="264"/>
      <c r="AE149" s="264"/>
      <c r="AF149" s="264"/>
      <c r="AG149" s="264"/>
      <c r="AH149" s="264"/>
      <c r="AI149" s="264"/>
      <c r="AJ149" s="264"/>
      <c r="AK149" s="264"/>
      <c r="AL149" s="264"/>
    </row>
    <row r="150" spans="1:55" s="265" customFormat="1" ht="14.25" customHeight="1" thickBot="1">
      <c r="A150" s="264"/>
      <c r="B150" s="328" t="s">
        <v>143</v>
      </c>
      <c r="C150" s="334"/>
      <c r="D150" s="334"/>
      <c r="E150" s="334"/>
      <c r="F150" s="334"/>
      <c r="G150" s="334"/>
      <c r="H150" s="334"/>
      <c r="I150" s="334"/>
      <c r="J150" s="334"/>
      <c r="K150" s="334"/>
      <c r="L150" s="334"/>
      <c r="M150" s="334"/>
      <c r="N150" s="334"/>
      <c r="O150" s="334"/>
      <c r="P150" s="334"/>
      <c r="Q150" s="334"/>
      <c r="R150" s="334"/>
      <c r="S150" s="334"/>
      <c r="T150" s="334"/>
      <c r="U150" s="334"/>
      <c r="V150" s="334"/>
      <c r="W150" s="334"/>
      <c r="X150" s="334"/>
      <c r="Y150" s="334"/>
      <c r="Z150" s="334"/>
      <c r="AA150" s="334"/>
      <c r="AB150" s="334"/>
      <c r="AC150" s="334"/>
      <c r="AD150" s="334"/>
      <c r="AE150" s="334"/>
      <c r="AF150" s="334"/>
      <c r="AG150" s="334"/>
      <c r="AH150" s="307"/>
      <c r="AI150" s="862" t="str">
        <f>IF(SUM('別紙様式6-2 事業所個票１:事業所個票10'!CI10)&gt;=1,"該当","")</f>
        <v/>
      </c>
      <c r="AJ150" s="863"/>
      <c r="AK150" s="864"/>
      <c r="AL150" s="264"/>
    </row>
    <row r="151" spans="1:55" s="265" customFormat="1" ht="39" customHeight="1">
      <c r="A151" s="264"/>
      <c r="B151" s="354" t="s">
        <v>85</v>
      </c>
      <c r="C151" s="876" t="s">
        <v>144</v>
      </c>
      <c r="D151" s="876"/>
      <c r="E151" s="876"/>
      <c r="F151" s="876"/>
      <c r="G151" s="876"/>
      <c r="H151" s="876"/>
      <c r="I151" s="876"/>
      <c r="J151" s="876"/>
      <c r="K151" s="876"/>
      <c r="L151" s="876"/>
      <c r="M151" s="876"/>
      <c r="N151" s="876"/>
      <c r="O151" s="876"/>
      <c r="P151" s="876"/>
      <c r="Q151" s="876"/>
      <c r="R151" s="876"/>
      <c r="S151" s="876"/>
      <c r="T151" s="876"/>
      <c r="U151" s="876"/>
      <c r="V151" s="876"/>
      <c r="W151" s="876"/>
      <c r="X151" s="876"/>
      <c r="Y151" s="876"/>
      <c r="Z151" s="876"/>
      <c r="AA151" s="876"/>
      <c r="AB151" s="876"/>
      <c r="AC151" s="876"/>
      <c r="AD151" s="876"/>
      <c r="AE151" s="876"/>
      <c r="AF151" s="876"/>
      <c r="AG151" s="876"/>
      <c r="AH151" s="876"/>
      <c r="AI151" s="876"/>
      <c r="AJ151" s="876"/>
      <c r="AK151" s="876"/>
      <c r="AL151" s="264"/>
    </row>
    <row r="152" spans="1:55" s="265" customFormat="1" ht="4.5" customHeight="1" thickBot="1">
      <c r="A152" s="264"/>
      <c r="B152" s="456"/>
      <c r="C152" s="456"/>
      <c r="D152" s="456"/>
      <c r="E152" s="456"/>
      <c r="F152" s="456"/>
      <c r="G152" s="456"/>
      <c r="H152" s="456"/>
      <c r="I152" s="456"/>
      <c r="J152" s="456"/>
      <c r="K152" s="456"/>
      <c r="L152" s="456"/>
      <c r="M152" s="456"/>
      <c r="N152" s="456"/>
      <c r="O152" s="456"/>
      <c r="P152" s="456"/>
      <c r="Q152" s="456"/>
      <c r="R152" s="456"/>
      <c r="S152" s="456"/>
      <c r="T152" s="456"/>
      <c r="U152" s="456"/>
      <c r="V152" s="456"/>
      <c r="W152" s="456"/>
      <c r="X152" s="456"/>
      <c r="Y152" s="456"/>
      <c r="Z152" s="456"/>
      <c r="AA152" s="456"/>
      <c r="AB152" s="456"/>
      <c r="AC152" s="456"/>
      <c r="AD152" s="456"/>
      <c r="AE152" s="456"/>
      <c r="AF152" s="456"/>
      <c r="AG152" s="456"/>
      <c r="AH152" s="456"/>
      <c r="AI152" s="456"/>
      <c r="AJ152" s="456"/>
      <c r="AK152" s="456"/>
      <c r="AL152" s="264"/>
      <c r="AM152" s="257"/>
    </row>
    <row r="153" spans="1:55" s="265" customFormat="1" ht="13.5" customHeight="1" thickBot="1">
      <c r="A153" s="264"/>
      <c r="B153" s="877" t="s">
        <v>145</v>
      </c>
      <c r="C153" s="878"/>
      <c r="D153" s="878"/>
      <c r="E153" s="879"/>
      <c r="F153" s="880" t="s">
        <v>146</v>
      </c>
      <c r="G153" s="881"/>
      <c r="H153" s="881"/>
      <c r="I153" s="881"/>
      <c r="J153" s="881"/>
      <c r="K153" s="881"/>
      <c r="L153" s="881"/>
      <c r="M153" s="881"/>
      <c r="N153" s="881"/>
      <c r="O153" s="881"/>
      <c r="P153" s="881"/>
      <c r="Q153" s="881"/>
      <c r="R153" s="881"/>
      <c r="S153" s="881"/>
      <c r="T153" s="881"/>
      <c r="U153" s="881"/>
      <c r="V153" s="881"/>
      <c r="W153" s="881"/>
      <c r="X153" s="881"/>
      <c r="Y153" s="881"/>
      <c r="Z153" s="881"/>
      <c r="AA153" s="881"/>
      <c r="AB153" s="881"/>
      <c r="AC153" s="881"/>
      <c r="AD153" s="881"/>
      <c r="AE153" s="881"/>
      <c r="AF153" s="881"/>
      <c r="AG153" s="881"/>
      <c r="AH153" s="881"/>
      <c r="AI153" s="881"/>
      <c r="AJ153" s="882"/>
      <c r="AK153" s="457" t="str">
        <f>IF(AI150="該当",IF(AND(COUNTIF(AM154:AM157,TRUE)&gt;=1,COUNTIF(AM158:AM161,TRUE)&gt;=1,COUNTIF(AM162:AM165,TRUE)&gt;=1,COUNTIF(AM166:AM169,TRUE)&gt;=1,COUNTIF(AM170:AM173,TRUE)&gt;=1,COUNTIF(AM174:AM177,TRUE)&gt;=1),"○","×"),IF(COUNTIF(AM154:AM177,TRUE)&gt;=1,"○","×"))</f>
        <v>×</v>
      </c>
      <c r="AL153" s="264"/>
      <c r="AM153" s="458" t="s">
        <v>2242</v>
      </c>
      <c r="AN153" s="623" t="s">
        <v>2150</v>
      </c>
      <c r="AO153" s="709"/>
      <c r="AP153" s="709"/>
      <c r="AQ153" s="709"/>
      <c r="AR153" s="709"/>
      <c r="AS153" s="709"/>
      <c r="AT153" s="709"/>
      <c r="AU153" s="709"/>
      <c r="AV153" s="709"/>
      <c r="AW153" s="709"/>
      <c r="AX153" s="709"/>
      <c r="AY153" s="709"/>
      <c r="AZ153" s="709"/>
      <c r="BA153" s="709"/>
      <c r="BB153" s="709"/>
      <c r="BC153" s="710"/>
    </row>
    <row r="154" spans="1:55" s="265" customFormat="1" ht="14.25" customHeight="1" thickBot="1">
      <c r="A154" s="264"/>
      <c r="B154" s="857" t="s">
        <v>147</v>
      </c>
      <c r="C154" s="849"/>
      <c r="D154" s="849"/>
      <c r="E154" s="868"/>
      <c r="F154" s="459"/>
      <c r="G154" s="872" t="s">
        <v>148</v>
      </c>
      <c r="H154" s="872"/>
      <c r="I154" s="872"/>
      <c r="J154" s="872"/>
      <c r="K154" s="872"/>
      <c r="L154" s="872"/>
      <c r="M154" s="872"/>
      <c r="N154" s="872"/>
      <c r="O154" s="872"/>
      <c r="P154" s="872"/>
      <c r="Q154" s="872"/>
      <c r="R154" s="872"/>
      <c r="S154" s="872"/>
      <c r="T154" s="872"/>
      <c r="U154" s="872"/>
      <c r="V154" s="872"/>
      <c r="W154" s="872"/>
      <c r="X154" s="872"/>
      <c r="Y154" s="872"/>
      <c r="Z154" s="872"/>
      <c r="AA154" s="872"/>
      <c r="AB154" s="872"/>
      <c r="AC154" s="872"/>
      <c r="AD154" s="872"/>
      <c r="AE154" s="872"/>
      <c r="AF154" s="872"/>
      <c r="AG154" s="872"/>
      <c r="AH154" s="872"/>
      <c r="AI154" s="872"/>
      <c r="AJ154" s="872"/>
      <c r="AK154" s="873"/>
      <c r="AL154" s="264"/>
      <c r="AM154" s="161" t="b">
        <v>0</v>
      </c>
    </row>
    <row r="155" spans="1:55" s="265" customFormat="1" ht="13.5" customHeight="1">
      <c r="A155" s="264"/>
      <c r="B155" s="869"/>
      <c r="C155" s="850"/>
      <c r="D155" s="850"/>
      <c r="E155" s="870"/>
      <c r="F155" s="460"/>
      <c r="G155" s="874" t="s">
        <v>149</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461"/>
      <c r="AL155" s="264"/>
      <c r="AM155" s="161" t="b">
        <v>0</v>
      </c>
      <c r="AN155" s="603" t="s">
        <v>2151</v>
      </c>
      <c r="AO155" s="604"/>
      <c r="AP155" s="604"/>
      <c r="AQ155" s="604"/>
      <c r="AR155" s="604"/>
      <c r="AS155" s="604"/>
      <c r="AT155" s="604"/>
      <c r="AU155" s="604"/>
      <c r="AV155" s="604"/>
      <c r="AW155" s="604"/>
      <c r="AX155" s="604"/>
      <c r="AY155" s="604"/>
      <c r="AZ155" s="604"/>
      <c r="BA155" s="604"/>
      <c r="BB155" s="604"/>
      <c r="BC155" s="605"/>
    </row>
    <row r="156" spans="1:55" s="265" customFormat="1" ht="13.5" customHeight="1" thickBot="1">
      <c r="A156" s="264"/>
      <c r="B156" s="869"/>
      <c r="C156" s="850"/>
      <c r="D156" s="850"/>
      <c r="E156" s="870"/>
      <c r="F156" s="460"/>
      <c r="G156" s="874" t="s">
        <v>150</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461"/>
      <c r="AL156" s="264"/>
      <c r="AM156" s="161" t="b">
        <v>0</v>
      </c>
      <c r="AN156" s="606"/>
      <c r="AO156" s="607"/>
      <c r="AP156" s="607"/>
      <c r="AQ156" s="607"/>
      <c r="AR156" s="607"/>
      <c r="AS156" s="607"/>
      <c r="AT156" s="607"/>
      <c r="AU156" s="607"/>
      <c r="AV156" s="607"/>
      <c r="AW156" s="607"/>
      <c r="AX156" s="607"/>
      <c r="AY156" s="607"/>
      <c r="AZ156" s="607"/>
      <c r="BA156" s="607"/>
      <c r="BB156" s="607"/>
      <c r="BC156" s="608"/>
    </row>
    <row r="157" spans="1:55" s="265" customFormat="1" ht="13.5" customHeight="1">
      <c r="A157" s="264"/>
      <c r="B157" s="858"/>
      <c r="C157" s="859"/>
      <c r="D157" s="859"/>
      <c r="E157" s="871"/>
      <c r="F157" s="462"/>
      <c r="G157" s="875" t="s">
        <v>151</v>
      </c>
      <c r="H157" s="875"/>
      <c r="I157" s="875"/>
      <c r="J157" s="875"/>
      <c r="K157" s="875"/>
      <c r="L157" s="875"/>
      <c r="M157" s="875"/>
      <c r="N157" s="875"/>
      <c r="O157" s="875"/>
      <c r="P157" s="875"/>
      <c r="Q157" s="875"/>
      <c r="R157" s="875"/>
      <c r="S157" s="875"/>
      <c r="T157" s="875"/>
      <c r="U157" s="875"/>
      <c r="V157" s="875"/>
      <c r="W157" s="875"/>
      <c r="X157" s="875"/>
      <c r="Y157" s="875"/>
      <c r="Z157" s="875"/>
      <c r="AA157" s="875"/>
      <c r="AB157" s="875"/>
      <c r="AC157" s="875"/>
      <c r="AD157" s="875"/>
      <c r="AE157" s="875"/>
      <c r="AF157" s="875"/>
      <c r="AG157" s="875"/>
      <c r="AH157" s="875"/>
      <c r="AI157" s="875"/>
      <c r="AJ157" s="875"/>
      <c r="AK157" s="463"/>
      <c r="AL157" s="264"/>
      <c r="AM157" s="161" t="b">
        <v>0</v>
      </c>
    </row>
    <row r="158" spans="1:55" s="265" customFormat="1" ht="24.75" customHeight="1" thickBot="1">
      <c r="A158" s="264"/>
      <c r="B158" s="857" t="s">
        <v>152</v>
      </c>
      <c r="C158" s="849"/>
      <c r="D158" s="849"/>
      <c r="E158" s="868"/>
      <c r="F158" s="464"/>
      <c r="G158" s="883" t="s">
        <v>153</v>
      </c>
      <c r="H158" s="883"/>
      <c r="I158" s="883"/>
      <c r="J158" s="883"/>
      <c r="K158" s="883"/>
      <c r="L158" s="883"/>
      <c r="M158" s="883"/>
      <c r="N158" s="883"/>
      <c r="O158" s="883"/>
      <c r="P158" s="883"/>
      <c r="Q158" s="883"/>
      <c r="R158" s="883"/>
      <c r="S158" s="883"/>
      <c r="T158" s="883"/>
      <c r="U158" s="883"/>
      <c r="V158" s="883"/>
      <c r="W158" s="883"/>
      <c r="X158" s="883"/>
      <c r="Y158" s="883"/>
      <c r="Z158" s="883"/>
      <c r="AA158" s="883"/>
      <c r="AB158" s="883"/>
      <c r="AC158" s="883"/>
      <c r="AD158" s="883"/>
      <c r="AE158" s="883"/>
      <c r="AF158" s="883"/>
      <c r="AG158" s="883"/>
      <c r="AH158" s="883"/>
      <c r="AI158" s="883"/>
      <c r="AJ158" s="883"/>
      <c r="AK158" s="465"/>
      <c r="AL158" s="264"/>
      <c r="AM158" s="161" t="b">
        <v>0</v>
      </c>
    </row>
    <row r="159" spans="1:55" s="265" customFormat="1" ht="13.5" customHeight="1">
      <c r="A159" s="264"/>
      <c r="B159" s="869"/>
      <c r="C159" s="850"/>
      <c r="D159" s="850"/>
      <c r="E159" s="870"/>
      <c r="F159" s="460"/>
      <c r="G159" s="874" t="s">
        <v>154</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466"/>
      <c r="AL159" s="264"/>
      <c r="AM159" s="161" t="b">
        <v>0</v>
      </c>
      <c r="AN159" s="603" t="s">
        <v>2151</v>
      </c>
      <c r="AO159" s="604"/>
      <c r="AP159" s="604"/>
      <c r="AQ159" s="604"/>
      <c r="AR159" s="604"/>
      <c r="AS159" s="604"/>
      <c r="AT159" s="604"/>
      <c r="AU159" s="604"/>
      <c r="AV159" s="604"/>
      <c r="AW159" s="604"/>
      <c r="AX159" s="604"/>
      <c r="AY159" s="604"/>
      <c r="AZ159" s="604"/>
      <c r="BA159" s="604"/>
      <c r="BB159" s="604"/>
      <c r="BC159" s="605"/>
    </row>
    <row r="160" spans="1:55" s="265" customFormat="1" ht="13.5" customHeight="1" thickBot="1">
      <c r="A160" s="264"/>
      <c r="B160" s="869"/>
      <c r="C160" s="850"/>
      <c r="D160" s="850"/>
      <c r="E160" s="870"/>
      <c r="F160" s="460"/>
      <c r="G160" s="874" t="s">
        <v>155</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461"/>
      <c r="AL160" s="264"/>
      <c r="AM160" s="161" t="b">
        <v>0</v>
      </c>
      <c r="AN160" s="606"/>
      <c r="AO160" s="607"/>
      <c r="AP160" s="607"/>
      <c r="AQ160" s="607"/>
      <c r="AR160" s="607"/>
      <c r="AS160" s="607"/>
      <c r="AT160" s="607"/>
      <c r="AU160" s="607"/>
      <c r="AV160" s="607"/>
      <c r="AW160" s="607"/>
      <c r="AX160" s="607"/>
      <c r="AY160" s="607"/>
      <c r="AZ160" s="607"/>
      <c r="BA160" s="607"/>
      <c r="BB160" s="607"/>
      <c r="BC160" s="608"/>
    </row>
    <row r="161" spans="1:55" s="265" customFormat="1" ht="13.5" customHeight="1">
      <c r="A161" s="264"/>
      <c r="B161" s="858"/>
      <c r="C161" s="859"/>
      <c r="D161" s="859"/>
      <c r="E161" s="871"/>
      <c r="F161" s="467"/>
      <c r="G161" s="885" t="s">
        <v>156</v>
      </c>
      <c r="H161" s="885"/>
      <c r="I161" s="885"/>
      <c r="J161" s="885"/>
      <c r="K161" s="885"/>
      <c r="L161" s="885"/>
      <c r="M161" s="885"/>
      <c r="N161" s="885"/>
      <c r="O161" s="885"/>
      <c r="P161" s="885"/>
      <c r="Q161" s="885"/>
      <c r="R161" s="885"/>
      <c r="S161" s="885"/>
      <c r="T161" s="885"/>
      <c r="U161" s="885"/>
      <c r="V161" s="885"/>
      <c r="W161" s="885"/>
      <c r="X161" s="885"/>
      <c r="Y161" s="885"/>
      <c r="Z161" s="885"/>
      <c r="AA161" s="885"/>
      <c r="AB161" s="885"/>
      <c r="AC161" s="885"/>
      <c r="AD161" s="885"/>
      <c r="AE161" s="885"/>
      <c r="AF161" s="885"/>
      <c r="AG161" s="885"/>
      <c r="AH161" s="885"/>
      <c r="AI161" s="885"/>
      <c r="AJ161" s="885"/>
      <c r="AK161" s="886"/>
      <c r="AL161" s="264"/>
      <c r="AM161" s="161" t="b">
        <v>0</v>
      </c>
    </row>
    <row r="162" spans="1:55" s="265" customFormat="1" ht="13.5" customHeight="1" thickBot="1">
      <c r="A162" s="264"/>
      <c r="B162" s="857" t="s">
        <v>157</v>
      </c>
      <c r="C162" s="849"/>
      <c r="D162" s="849"/>
      <c r="E162" s="868"/>
      <c r="F162" s="468"/>
      <c r="G162" s="883" t="s">
        <v>158</v>
      </c>
      <c r="H162" s="883"/>
      <c r="I162" s="883"/>
      <c r="J162" s="883"/>
      <c r="K162" s="883"/>
      <c r="L162" s="883"/>
      <c r="M162" s="883"/>
      <c r="N162" s="883"/>
      <c r="O162" s="883"/>
      <c r="P162" s="883"/>
      <c r="Q162" s="883"/>
      <c r="R162" s="883"/>
      <c r="S162" s="883"/>
      <c r="T162" s="883"/>
      <c r="U162" s="883"/>
      <c r="V162" s="883"/>
      <c r="W162" s="883"/>
      <c r="X162" s="883"/>
      <c r="Y162" s="883"/>
      <c r="Z162" s="883"/>
      <c r="AA162" s="883"/>
      <c r="AB162" s="883"/>
      <c r="AC162" s="883"/>
      <c r="AD162" s="883"/>
      <c r="AE162" s="883"/>
      <c r="AF162" s="883"/>
      <c r="AG162" s="883"/>
      <c r="AH162" s="883"/>
      <c r="AI162" s="883"/>
      <c r="AJ162" s="883"/>
      <c r="AK162" s="466"/>
      <c r="AL162" s="264"/>
      <c r="AM162" s="161" t="b">
        <v>0</v>
      </c>
    </row>
    <row r="163" spans="1:55" s="265" customFormat="1" ht="22.5" customHeight="1">
      <c r="A163" s="264"/>
      <c r="B163" s="869"/>
      <c r="C163" s="850"/>
      <c r="D163" s="850"/>
      <c r="E163" s="870"/>
      <c r="F163" s="460"/>
      <c r="G163" s="874" t="s">
        <v>159</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461"/>
      <c r="AL163" s="264"/>
      <c r="AM163" s="161" t="b">
        <v>0</v>
      </c>
      <c r="AN163" s="603" t="s">
        <v>2151</v>
      </c>
      <c r="AO163" s="604"/>
      <c r="AP163" s="604"/>
      <c r="AQ163" s="604"/>
      <c r="AR163" s="604"/>
      <c r="AS163" s="604"/>
      <c r="AT163" s="604"/>
      <c r="AU163" s="604"/>
      <c r="AV163" s="604"/>
      <c r="AW163" s="604"/>
      <c r="AX163" s="604"/>
      <c r="AY163" s="604"/>
      <c r="AZ163" s="604"/>
      <c r="BA163" s="604"/>
      <c r="BB163" s="604"/>
      <c r="BC163" s="605"/>
    </row>
    <row r="164" spans="1:55" s="265" customFormat="1" ht="13.5" customHeight="1" thickBot="1">
      <c r="A164" s="264"/>
      <c r="B164" s="869"/>
      <c r="C164" s="850"/>
      <c r="D164" s="850"/>
      <c r="E164" s="870"/>
      <c r="F164" s="460"/>
      <c r="G164" s="874" t="s">
        <v>160</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461"/>
      <c r="AL164" s="264"/>
      <c r="AM164" s="161" t="b">
        <v>0</v>
      </c>
      <c r="AN164" s="606"/>
      <c r="AO164" s="607"/>
      <c r="AP164" s="607"/>
      <c r="AQ164" s="607"/>
      <c r="AR164" s="607"/>
      <c r="AS164" s="607"/>
      <c r="AT164" s="607"/>
      <c r="AU164" s="607"/>
      <c r="AV164" s="607"/>
      <c r="AW164" s="607"/>
      <c r="AX164" s="607"/>
      <c r="AY164" s="607"/>
      <c r="AZ164" s="607"/>
      <c r="BA164" s="607"/>
      <c r="BB164" s="607"/>
      <c r="BC164" s="608"/>
    </row>
    <row r="165" spans="1:55" s="265" customFormat="1" ht="13.5" customHeight="1">
      <c r="A165" s="264"/>
      <c r="B165" s="858"/>
      <c r="C165" s="859"/>
      <c r="D165" s="859"/>
      <c r="E165" s="871"/>
      <c r="F165" s="462"/>
      <c r="G165" s="884" t="s">
        <v>161</v>
      </c>
      <c r="H165" s="884"/>
      <c r="I165" s="884"/>
      <c r="J165" s="884"/>
      <c r="K165" s="884"/>
      <c r="L165" s="884"/>
      <c r="M165" s="884"/>
      <c r="N165" s="884"/>
      <c r="O165" s="884"/>
      <c r="P165" s="884"/>
      <c r="Q165" s="884"/>
      <c r="R165" s="884"/>
      <c r="S165" s="884"/>
      <c r="T165" s="884"/>
      <c r="U165" s="884"/>
      <c r="V165" s="884"/>
      <c r="W165" s="884"/>
      <c r="X165" s="884"/>
      <c r="Y165" s="884"/>
      <c r="Z165" s="884"/>
      <c r="AA165" s="884"/>
      <c r="AB165" s="884"/>
      <c r="AC165" s="884"/>
      <c r="AD165" s="884"/>
      <c r="AE165" s="884"/>
      <c r="AF165" s="884"/>
      <c r="AG165" s="884"/>
      <c r="AH165" s="884"/>
      <c r="AI165" s="884"/>
      <c r="AJ165" s="884"/>
      <c r="AK165" s="469"/>
      <c r="AL165" s="264"/>
      <c r="AM165" s="161" t="b">
        <v>0</v>
      </c>
    </row>
    <row r="166" spans="1:55" s="265" customFormat="1" ht="21" customHeight="1" thickBot="1">
      <c r="A166" s="264"/>
      <c r="B166" s="857" t="s">
        <v>162</v>
      </c>
      <c r="C166" s="849"/>
      <c r="D166" s="849"/>
      <c r="E166" s="868"/>
      <c r="F166" s="464"/>
      <c r="G166" s="889" t="s">
        <v>163</v>
      </c>
      <c r="H166" s="889"/>
      <c r="I166" s="889"/>
      <c r="J166" s="889"/>
      <c r="K166" s="889"/>
      <c r="L166" s="889"/>
      <c r="M166" s="889"/>
      <c r="N166" s="889"/>
      <c r="O166" s="889"/>
      <c r="P166" s="889"/>
      <c r="Q166" s="889"/>
      <c r="R166" s="889"/>
      <c r="S166" s="889"/>
      <c r="T166" s="889"/>
      <c r="U166" s="889"/>
      <c r="V166" s="889"/>
      <c r="W166" s="889"/>
      <c r="X166" s="889"/>
      <c r="Y166" s="889"/>
      <c r="Z166" s="889"/>
      <c r="AA166" s="889"/>
      <c r="AB166" s="889"/>
      <c r="AC166" s="889"/>
      <c r="AD166" s="889"/>
      <c r="AE166" s="889"/>
      <c r="AF166" s="889"/>
      <c r="AG166" s="889"/>
      <c r="AH166" s="889"/>
      <c r="AI166" s="889"/>
      <c r="AJ166" s="889"/>
      <c r="AK166" s="466"/>
      <c r="AL166" s="264"/>
      <c r="AM166" s="161" t="b">
        <v>0</v>
      </c>
    </row>
    <row r="167" spans="1:55" s="265" customFormat="1" ht="13.5" customHeight="1">
      <c r="A167" s="264"/>
      <c r="B167" s="869"/>
      <c r="C167" s="850"/>
      <c r="D167" s="850"/>
      <c r="E167" s="870"/>
      <c r="F167" s="460"/>
      <c r="G167" s="888" t="s">
        <v>164</v>
      </c>
      <c r="H167" s="888"/>
      <c r="I167" s="888"/>
      <c r="J167" s="888"/>
      <c r="K167" s="888"/>
      <c r="L167" s="888"/>
      <c r="M167" s="888"/>
      <c r="N167" s="888"/>
      <c r="O167" s="888"/>
      <c r="P167" s="888"/>
      <c r="Q167" s="888"/>
      <c r="R167" s="888"/>
      <c r="S167" s="888"/>
      <c r="T167" s="888"/>
      <c r="U167" s="888"/>
      <c r="V167" s="888"/>
      <c r="W167" s="888"/>
      <c r="X167" s="888"/>
      <c r="Y167" s="888"/>
      <c r="Z167" s="888"/>
      <c r="AA167" s="888"/>
      <c r="AB167" s="888"/>
      <c r="AC167" s="888"/>
      <c r="AD167" s="888"/>
      <c r="AE167" s="888"/>
      <c r="AF167" s="888"/>
      <c r="AG167" s="888"/>
      <c r="AH167" s="888"/>
      <c r="AI167" s="888"/>
      <c r="AJ167" s="888"/>
      <c r="AK167" s="466"/>
      <c r="AL167" s="255"/>
      <c r="AM167" s="161" t="b">
        <v>0</v>
      </c>
      <c r="AN167" s="603" t="s">
        <v>2151</v>
      </c>
      <c r="AO167" s="604"/>
      <c r="AP167" s="604"/>
      <c r="AQ167" s="604"/>
      <c r="AR167" s="604"/>
      <c r="AS167" s="604"/>
      <c r="AT167" s="604"/>
      <c r="AU167" s="604"/>
      <c r="AV167" s="604"/>
      <c r="AW167" s="604"/>
      <c r="AX167" s="604"/>
      <c r="AY167" s="604"/>
      <c r="AZ167" s="604"/>
      <c r="BA167" s="604"/>
      <c r="BB167" s="604"/>
      <c r="BC167" s="605"/>
    </row>
    <row r="168" spans="1:55" s="265" customFormat="1" ht="13.5" customHeight="1" thickBot="1">
      <c r="A168" s="264"/>
      <c r="B168" s="869"/>
      <c r="C168" s="850"/>
      <c r="D168" s="850"/>
      <c r="E168" s="870"/>
      <c r="F168" s="460"/>
      <c r="G168" s="888" t="s">
        <v>165</v>
      </c>
      <c r="H168" s="888"/>
      <c r="I168" s="888"/>
      <c r="J168" s="888"/>
      <c r="K168" s="888"/>
      <c r="L168" s="888"/>
      <c r="M168" s="888"/>
      <c r="N168" s="888"/>
      <c r="O168" s="888"/>
      <c r="P168" s="888"/>
      <c r="Q168" s="888"/>
      <c r="R168" s="888"/>
      <c r="S168" s="888"/>
      <c r="T168" s="888"/>
      <c r="U168" s="888"/>
      <c r="V168" s="888"/>
      <c r="W168" s="888"/>
      <c r="X168" s="888"/>
      <c r="Y168" s="888"/>
      <c r="Z168" s="888"/>
      <c r="AA168" s="888"/>
      <c r="AB168" s="888"/>
      <c r="AC168" s="888"/>
      <c r="AD168" s="888"/>
      <c r="AE168" s="888"/>
      <c r="AF168" s="888"/>
      <c r="AG168" s="888"/>
      <c r="AH168" s="888"/>
      <c r="AI168" s="888"/>
      <c r="AJ168" s="888"/>
      <c r="AK168" s="470"/>
      <c r="AL168" s="264"/>
      <c r="AM168" s="161" t="b">
        <v>0</v>
      </c>
      <c r="AN168" s="606"/>
      <c r="AO168" s="607"/>
      <c r="AP168" s="607"/>
      <c r="AQ168" s="607"/>
      <c r="AR168" s="607"/>
      <c r="AS168" s="607"/>
      <c r="AT168" s="607"/>
      <c r="AU168" s="607"/>
      <c r="AV168" s="607"/>
      <c r="AW168" s="607"/>
      <c r="AX168" s="607"/>
      <c r="AY168" s="607"/>
      <c r="AZ168" s="607"/>
      <c r="BA168" s="607"/>
      <c r="BB168" s="607"/>
      <c r="BC168" s="608"/>
    </row>
    <row r="169" spans="1:55" s="265" customFormat="1" ht="13.5" customHeight="1">
      <c r="A169" s="264"/>
      <c r="B169" s="858"/>
      <c r="C169" s="859"/>
      <c r="D169" s="859"/>
      <c r="E169" s="871"/>
      <c r="F169" s="467"/>
      <c r="G169" s="884" t="s">
        <v>166</v>
      </c>
      <c r="H169" s="884"/>
      <c r="I169" s="884"/>
      <c r="J169" s="884"/>
      <c r="K169" s="884"/>
      <c r="L169" s="884"/>
      <c r="M169" s="884"/>
      <c r="N169" s="884"/>
      <c r="O169" s="884"/>
      <c r="P169" s="884"/>
      <c r="Q169" s="884"/>
      <c r="R169" s="884"/>
      <c r="S169" s="884"/>
      <c r="T169" s="884"/>
      <c r="U169" s="884"/>
      <c r="V169" s="884"/>
      <c r="W169" s="884"/>
      <c r="X169" s="884"/>
      <c r="Y169" s="884"/>
      <c r="Z169" s="884"/>
      <c r="AA169" s="884"/>
      <c r="AB169" s="884"/>
      <c r="AC169" s="884"/>
      <c r="AD169" s="884"/>
      <c r="AE169" s="884"/>
      <c r="AF169" s="884"/>
      <c r="AG169" s="884"/>
      <c r="AH169" s="884"/>
      <c r="AI169" s="884"/>
      <c r="AJ169" s="884"/>
      <c r="AK169" s="886"/>
      <c r="AL169" s="264"/>
      <c r="AM169" s="161" t="b">
        <v>0</v>
      </c>
    </row>
    <row r="170" spans="1:55" s="265" customFormat="1" ht="13.5" customHeight="1" thickBot="1">
      <c r="A170" s="264"/>
      <c r="B170" s="857" t="s">
        <v>167</v>
      </c>
      <c r="C170" s="849"/>
      <c r="D170" s="849"/>
      <c r="E170" s="868"/>
      <c r="F170" s="468"/>
      <c r="G170" s="887" t="s">
        <v>168</v>
      </c>
      <c r="H170" s="887"/>
      <c r="I170" s="887"/>
      <c r="J170" s="887"/>
      <c r="K170" s="887"/>
      <c r="L170" s="887"/>
      <c r="M170" s="887"/>
      <c r="N170" s="887"/>
      <c r="O170" s="887"/>
      <c r="P170" s="887"/>
      <c r="Q170" s="887"/>
      <c r="R170" s="887"/>
      <c r="S170" s="887"/>
      <c r="T170" s="887"/>
      <c r="U170" s="887"/>
      <c r="V170" s="887"/>
      <c r="W170" s="887"/>
      <c r="X170" s="887"/>
      <c r="Y170" s="887"/>
      <c r="Z170" s="887"/>
      <c r="AA170" s="887"/>
      <c r="AB170" s="887"/>
      <c r="AC170" s="887"/>
      <c r="AD170" s="887"/>
      <c r="AE170" s="887"/>
      <c r="AF170" s="887"/>
      <c r="AG170" s="887"/>
      <c r="AH170" s="887"/>
      <c r="AI170" s="887"/>
      <c r="AJ170" s="887"/>
      <c r="AK170" s="466"/>
      <c r="AL170" s="264"/>
      <c r="AM170" s="161" t="b">
        <v>0</v>
      </c>
    </row>
    <row r="171" spans="1:55" s="265" customFormat="1" ht="21" customHeight="1">
      <c r="A171" s="264"/>
      <c r="B171" s="869"/>
      <c r="C171" s="850"/>
      <c r="D171" s="850"/>
      <c r="E171" s="870"/>
      <c r="F171" s="460"/>
      <c r="G171" s="888" t="s">
        <v>169</v>
      </c>
      <c r="H171" s="888"/>
      <c r="I171" s="888"/>
      <c r="J171" s="888"/>
      <c r="K171" s="888"/>
      <c r="L171" s="888"/>
      <c r="M171" s="888"/>
      <c r="N171" s="888"/>
      <c r="O171" s="888"/>
      <c r="P171" s="888"/>
      <c r="Q171" s="888"/>
      <c r="R171" s="888"/>
      <c r="S171" s="888"/>
      <c r="T171" s="888"/>
      <c r="U171" s="888"/>
      <c r="V171" s="888"/>
      <c r="W171" s="888"/>
      <c r="X171" s="888"/>
      <c r="Y171" s="888"/>
      <c r="Z171" s="888"/>
      <c r="AA171" s="888"/>
      <c r="AB171" s="888"/>
      <c r="AC171" s="888"/>
      <c r="AD171" s="888"/>
      <c r="AE171" s="888"/>
      <c r="AF171" s="888"/>
      <c r="AG171" s="888"/>
      <c r="AH171" s="888"/>
      <c r="AI171" s="888"/>
      <c r="AJ171" s="888"/>
      <c r="AK171" s="461"/>
      <c r="AL171" s="264"/>
      <c r="AM171" s="161" t="b">
        <v>0</v>
      </c>
      <c r="AN171" s="603" t="s">
        <v>2151</v>
      </c>
      <c r="AO171" s="604"/>
      <c r="AP171" s="604"/>
      <c r="AQ171" s="604"/>
      <c r="AR171" s="604"/>
      <c r="AS171" s="604"/>
      <c r="AT171" s="604"/>
      <c r="AU171" s="604"/>
      <c r="AV171" s="604"/>
      <c r="AW171" s="604"/>
      <c r="AX171" s="604"/>
      <c r="AY171" s="604"/>
      <c r="AZ171" s="604"/>
      <c r="BA171" s="604"/>
      <c r="BB171" s="604"/>
      <c r="BC171" s="605"/>
    </row>
    <row r="172" spans="1:55" s="265" customFormat="1" ht="13.5" customHeight="1" thickBot="1">
      <c r="A172" s="264"/>
      <c r="B172" s="869"/>
      <c r="C172" s="850"/>
      <c r="D172" s="850"/>
      <c r="E172" s="870"/>
      <c r="F172" s="460"/>
      <c r="G172" s="888" t="s">
        <v>170</v>
      </c>
      <c r="H172" s="888"/>
      <c r="I172" s="888"/>
      <c r="J172" s="888"/>
      <c r="K172" s="888"/>
      <c r="L172" s="888"/>
      <c r="M172" s="888"/>
      <c r="N172" s="888"/>
      <c r="O172" s="888"/>
      <c r="P172" s="888"/>
      <c r="Q172" s="888"/>
      <c r="R172" s="888"/>
      <c r="S172" s="888"/>
      <c r="T172" s="888"/>
      <c r="U172" s="888"/>
      <c r="V172" s="888"/>
      <c r="W172" s="888"/>
      <c r="X172" s="888"/>
      <c r="Y172" s="888"/>
      <c r="Z172" s="888"/>
      <c r="AA172" s="888"/>
      <c r="AB172" s="888"/>
      <c r="AC172" s="888"/>
      <c r="AD172" s="888"/>
      <c r="AE172" s="888"/>
      <c r="AF172" s="888"/>
      <c r="AG172" s="888"/>
      <c r="AH172" s="888"/>
      <c r="AI172" s="888"/>
      <c r="AJ172" s="888"/>
      <c r="AK172" s="461"/>
      <c r="AL172" s="264"/>
      <c r="AM172" s="161" t="b">
        <v>0</v>
      </c>
      <c r="AN172" s="606"/>
      <c r="AO172" s="607"/>
      <c r="AP172" s="607"/>
      <c r="AQ172" s="607"/>
      <c r="AR172" s="607"/>
      <c r="AS172" s="607"/>
      <c r="AT172" s="607"/>
      <c r="AU172" s="607"/>
      <c r="AV172" s="607"/>
      <c r="AW172" s="607"/>
      <c r="AX172" s="607"/>
      <c r="AY172" s="607"/>
      <c r="AZ172" s="607"/>
      <c r="BA172" s="607"/>
      <c r="BB172" s="607"/>
      <c r="BC172" s="608"/>
    </row>
    <row r="173" spans="1:55" s="265" customFormat="1" ht="13.5" customHeight="1">
      <c r="A173" s="264"/>
      <c r="B173" s="858"/>
      <c r="C173" s="859"/>
      <c r="D173" s="859"/>
      <c r="E173" s="871"/>
      <c r="F173" s="467"/>
      <c r="G173" s="884" t="s">
        <v>171</v>
      </c>
      <c r="H173" s="884"/>
      <c r="I173" s="884"/>
      <c r="J173" s="884"/>
      <c r="K173" s="884"/>
      <c r="L173" s="884"/>
      <c r="M173" s="884"/>
      <c r="N173" s="884"/>
      <c r="O173" s="884"/>
      <c r="P173" s="884"/>
      <c r="Q173" s="884"/>
      <c r="R173" s="884"/>
      <c r="S173" s="884"/>
      <c r="T173" s="884"/>
      <c r="U173" s="884"/>
      <c r="V173" s="884"/>
      <c r="W173" s="884"/>
      <c r="X173" s="884"/>
      <c r="Y173" s="884"/>
      <c r="Z173" s="884"/>
      <c r="AA173" s="884"/>
      <c r="AB173" s="884"/>
      <c r="AC173" s="884"/>
      <c r="AD173" s="884"/>
      <c r="AE173" s="884"/>
      <c r="AF173" s="884"/>
      <c r="AG173" s="884"/>
      <c r="AH173" s="884"/>
      <c r="AI173" s="884"/>
      <c r="AJ173" s="884"/>
      <c r="AK173" s="469"/>
      <c r="AL173" s="264"/>
      <c r="AM173" s="161" t="b">
        <v>0</v>
      </c>
    </row>
    <row r="174" spans="1:55" s="265" customFormat="1" ht="13.5" customHeight="1" thickBot="1">
      <c r="A174" s="264"/>
      <c r="B174" s="857" t="s">
        <v>172</v>
      </c>
      <c r="C174" s="849"/>
      <c r="D174" s="849"/>
      <c r="E174" s="868"/>
      <c r="F174" s="468"/>
      <c r="G174" s="887" t="s">
        <v>173</v>
      </c>
      <c r="H174" s="887"/>
      <c r="I174" s="887"/>
      <c r="J174" s="887"/>
      <c r="K174" s="887"/>
      <c r="L174" s="887"/>
      <c r="M174" s="887"/>
      <c r="N174" s="887"/>
      <c r="O174" s="887"/>
      <c r="P174" s="887"/>
      <c r="Q174" s="887"/>
      <c r="R174" s="887"/>
      <c r="S174" s="887"/>
      <c r="T174" s="887"/>
      <c r="U174" s="887"/>
      <c r="V174" s="887"/>
      <c r="W174" s="887"/>
      <c r="X174" s="887"/>
      <c r="Y174" s="887"/>
      <c r="Z174" s="887"/>
      <c r="AA174" s="887"/>
      <c r="AB174" s="887"/>
      <c r="AC174" s="887"/>
      <c r="AD174" s="887"/>
      <c r="AE174" s="887"/>
      <c r="AF174" s="887"/>
      <c r="AG174" s="887"/>
      <c r="AH174" s="887"/>
      <c r="AI174" s="887"/>
      <c r="AJ174" s="887"/>
      <c r="AK174" s="898"/>
      <c r="AL174" s="471"/>
      <c r="AM174" s="161" t="b">
        <v>0</v>
      </c>
      <c r="AN174" s="257"/>
      <c r="AO174" s="257"/>
      <c r="AP174" s="257"/>
    </row>
    <row r="175" spans="1:55" ht="13.5" customHeight="1">
      <c r="A175" s="255"/>
      <c r="B175" s="869"/>
      <c r="C175" s="850"/>
      <c r="D175" s="850"/>
      <c r="E175" s="870"/>
      <c r="F175" s="460"/>
      <c r="G175" s="888" t="s">
        <v>174</v>
      </c>
      <c r="H175" s="888"/>
      <c r="I175" s="888"/>
      <c r="J175" s="888"/>
      <c r="K175" s="888"/>
      <c r="L175" s="888"/>
      <c r="M175" s="888"/>
      <c r="N175" s="888"/>
      <c r="O175" s="888"/>
      <c r="P175" s="888"/>
      <c r="Q175" s="888"/>
      <c r="R175" s="888"/>
      <c r="S175" s="888"/>
      <c r="T175" s="888"/>
      <c r="U175" s="888"/>
      <c r="V175" s="888"/>
      <c r="W175" s="888"/>
      <c r="X175" s="888"/>
      <c r="Y175" s="888"/>
      <c r="Z175" s="888"/>
      <c r="AA175" s="888"/>
      <c r="AB175" s="888"/>
      <c r="AC175" s="888"/>
      <c r="AD175" s="888"/>
      <c r="AE175" s="888"/>
      <c r="AF175" s="888"/>
      <c r="AG175" s="888"/>
      <c r="AH175" s="888"/>
      <c r="AI175" s="888"/>
      <c r="AJ175" s="888"/>
      <c r="AK175" s="461"/>
      <c r="AL175" s="264"/>
      <c r="AM175" s="161" t="b">
        <v>0</v>
      </c>
      <c r="AN175" s="603" t="s">
        <v>2151</v>
      </c>
      <c r="AO175" s="604"/>
      <c r="AP175" s="604"/>
      <c r="AQ175" s="604"/>
      <c r="AR175" s="604"/>
      <c r="AS175" s="604"/>
      <c r="AT175" s="604"/>
      <c r="AU175" s="604"/>
      <c r="AV175" s="604"/>
      <c r="AW175" s="604"/>
      <c r="AX175" s="604"/>
      <c r="AY175" s="604"/>
      <c r="AZ175" s="604"/>
      <c r="BA175" s="604"/>
      <c r="BB175" s="604"/>
      <c r="BC175" s="605"/>
    </row>
    <row r="176" spans="1:55" ht="13.5" customHeight="1" thickBot="1">
      <c r="A176" s="255"/>
      <c r="B176" s="869"/>
      <c r="C176" s="850"/>
      <c r="D176" s="850"/>
      <c r="E176" s="870"/>
      <c r="F176" s="460"/>
      <c r="G176" s="888" t="s">
        <v>175</v>
      </c>
      <c r="H176" s="888"/>
      <c r="I176" s="888"/>
      <c r="J176" s="888"/>
      <c r="K176" s="888"/>
      <c r="L176" s="888"/>
      <c r="M176" s="888"/>
      <c r="N176" s="888"/>
      <c r="O176" s="888"/>
      <c r="P176" s="888"/>
      <c r="Q176" s="888"/>
      <c r="R176" s="888"/>
      <c r="S176" s="888"/>
      <c r="T176" s="888"/>
      <c r="U176" s="888"/>
      <c r="V176" s="888"/>
      <c r="W176" s="888"/>
      <c r="X176" s="888"/>
      <c r="Y176" s="888"/>
      <c r="Z176" s="888"/>
      <c r="AA176" s="888"/>
      <c r="AB176" s="888"/>
      <c r="AC176" s="888"/>
      <c r="AD176" s="888"/>
      <c r="AE176" s="888"/>
      <c r="AF176" s="888"/>
      <c r="AG176" s="888"/>
      <c r="AH176" s="888"/>
      <c r="AI176" s="888"/>
      <c r="AJ176" s="888"/>
      <c r="AK176" s="461"/>
      <c r="AL176" s="264"/>
      <c r="AM176" s="161" t="b">
        <v>0</v>
      </c>
      <c r="AN176" s="606"/>
      <c r="AO176" s="607"/>
      <c r="AP176" s="607"/>
      <c r="AQ176" s="607"/>
      <c r="AR176" s="607"/>
      <c r="AS176" s="607"/>
      <c r="AT176" s="607"/>
      <c r="AU176" s="607"/>
      <c r="AV176" s="607"/>
      <c r="AW176" s="607"/>
      <c r="AX176" s="607"/>
      <c r="AY176" s="607"/>
      <c r="AZ176" s="607"/>
      <c r="BA176" s="607"/>
      <c r="BB176" s="607"/>
      <c r="BC176" s="608"/>
    </row>
    <row r="177" spans="1:59" ht="13.5" customHeight="1" thickBot="1">
      <c r="A177" s="255"/>
      <c r="B177" s="858"/>
      <c r="C177" s="859"/>
      <c r="D177" s="859"/>
      <c r="E177" s="871"/>
      <c r="F177" s="472"/>
      <c r="G177" s="899" t="s">
        <v>176</v>
      </c>
      <c r="H177" s="899"/>
      <c r="I177" s="899"/>
      <c r="J177" s="899"/>
      <c r="K177" s="899"/>
      <c r="L177" s="899"/>
      <c r="M177" s="899"/>
      <c r="N177" s="899"/>
      <c r="O177" s="899"/>
      <c r="P177" s="899"/>
      <c r="Q177" s="899"/>
      <c r="R177" s="899"/>
      <c r="S177" s="899"/>
      <c r="T177" s="899"/>
      <c r="U177" s="899"/>
      <c r="V177" s="899"/>
      <c r="W177" s="899"/>
      <c r="X177" s="899"/>
      <c r="Y177" s="899"/>
      <c r="Z177" s="899"/>
      <c r="AA177" s="899"/>
      <c r="AB177" s="899"/>
      <c r="AC177" s="899"/>
      <c r="AD177" s="899"/>
      <c r="AE177" s="899"/>
      <c r="AF177" s="899"/>
      <c r="AG177" s="899"/>
      <c r="AH177" s="899"/>
      <c r="AI177" s="899"/>
      <c r="AJ177" s="899"/>
      <c r="AK177" s="473"/>
      <c r="AL177" s="255"/>
      <c r="AM177" s="161" t="b">
        <v>0</v>
      </c>
    </row>
    <row r="178" spans="1:59" ht="5.25" customHeight="1">
      <c r="A178" s="255"/>
      <c r="B178" s="474"/>
      <c r="C178" s="474"/>
      <c r="D178" s="474"/>
      <c r="E178" s="474"/>
      <c r="F178" s="474"/>
      <c r="G178" s="474"/>
      <c r="H178" s="474"/>
      <c r="I178" s="474"/>
      <c r="J178" s="474"/>
      <c r="K178" s="474"/>
      <c r="L178" s="474"/>
      <c r="M178" s="474"/>
      <c r="N178" s="474"/>
      <c r="O178" s="474"/>
      <c r="P178" s="474"/>
      <c r="Q178" s="474"/>
      <c r="R178" s="474"/>
      <c r="S178" s="474"/>
      <c r="T178" s="474"/>
      <c r="U178" s="474"/>
      <c r="V178" s="474"/>
      <c r="W178" s="474"/>
      <c r="X178" s="474"/>
      <c r="Y178" s="474"/>
      <c r="Z178" s="474"/>
      <c r="AA178" s="474"/>
      <c r="AB178" s="474"/>
      <c r="AC178" s="474"/>
      <c r="AD178" s="474"/>
      <c r="AE178" s="474"/>
      <c r="AF178" s="474"/>
      <c r="AG178" s="474"/>
      <c r="AH178" s="474"/>
      <c r="AI178" s="474"/>
      <c r="AJ178" s="474"/>
      <c r="AK178" s="474"/>
      <c r="AL178" s="255"/>
      <c r="AM178" s="475"/>
      <c r="AO178" s="475"/>
      <c r="AP178" s="475"/>
      <c r="AQ178" s="475"/>
      <c r="AR178" s="475"/>
      <c r="AS178" s="475"/>
      <c r="AT178" s="475"/>
      <c r="AU178" s="475"/>
      <c r="AV178" s="475"/>
      <c r="AW178" s="475"/>
      <c r="AX178" s="475"/>
      <c r="AY178" s="475"/>
      <c r="AZ178" s="475"/>
      <c r="BA178" s="475"/>
      <c r="BB178" s="475"/>
      <c r="BC178" s="475"/>
      <c r="BD178" s="475"/>
      <c r="BF178" s="475"/>
      <c r="BG178" s="475"/>
    </row>
    <row r="179" spans="1:59" s="477" customFormat="1" ht="16.5" customHeight="1" thickBot="1">
      <c r="A179" s="476"/>
      <c r="B179" s="701" t="s">
        <v>177</v>
      </c>
      <c r="C179" s="701"/>
      <c r="D179" s="701"/>
      <c r="E179" s="701"/>
      <c r="F179" s="701"/>
      <c r="G179" s="701"/>
      <c r="H179" s="701"/>
      <c r="I179" s="701"/>
      <c r="J179" s="701"/>
      <c r="K179" s="701"/>
      <c r="L179" s="701"/>
      <c r="M179" s="701"/>
      <c r="N179" s="701"/>
      <c r="O179" s="701"/>
      <c r="P179" s="701"/>
      <c r="Q179" s="701"/>
      <c r="R179" s="701"/>
      <c r="S179" s="701"/>
      <c r="T179" s="701"/>
      <c r="U179" s="701"/>
      <c r="V179" s="701"/>
      <c r="W179" s="701"/>
      <c r="X179" s="701"/>
      <c r="Y179" s="701"/>
      <c r="Z179" s="701"/>
      <c r="AA179" s="701"/>
      <c r="AB179" s="701"/>
      <c r="AC179" s="701"/>
      <c r="AD179" s="701"/>
      <c r="AE179" s="701"/>
      <c r="AF179" s="701"/>
      <c r="AG179" s="701"/>
      <c r="AH179" s="701"/>
      <c r="AI179" s="701"/>
      <c r="AJ179" s="701"/>
      <c r="AK179" s="701"/>
      <c r="AL179" s="367"/>
      <c r="AN179" s="478"/>
    </row>
    <row r="180" spans="1:59" s="475" customFormat="1" ht="12.75" customHeight="1" thickBot="1">
      <c r="A180" s="471"/>
      <c r="B180" s="479" t="s">
        <v>28</v>
      </c>
      <c r="C180" s="310" t="s">
        <v>178</v>
      </c>
      <c r="D180" s="171"/>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171"/>
      <c r="AA180" s="171"/>
      <c r="AB180" s="171"/>
      <c r="AC180" s="171"/>
      <c r="AD180" s="171"/>
      <c r="AE180" s="171"/>
      <c r="AF180" s="171"/>
      <c r="AG180" s="171"/>
      <c r="AH180" s="171"/>
      <c r="AI180" s="171"/>
      <c r="AJ180" s="171"/>
      <c r="AK180" s="457" t="str">
        <f>IF(AI147="該当","",IF(OR(AM181=TRUE,AM182=TRUE),"○","×"))</f>
        <v/>
      </c>
      <c r="AL180" s="255"/>
    </row>
    <row r="181" spans="1:59" s="475" customFormat="1" ht="25.5" customHeight="1">
      <c r="A181" s="471"/>
      <c r="B181" s="912" t="s">
        <v>180</v>
      </c>
      <c r="C181" s="913"/>
      <c r="D181" s="913"/>
      <c r="E181" s="914" t="b">
        <v>0</v>
      </c>
      <c r="F181" s="459"/>
      <c r="G181" s="900" t="s">
        <v>2243</v>
      </c>
      <c r="H181" s="900"/>
      <c r="I181" s="900"/>
      <c r="J181" s="900"/>
      <c r="K181" s="900"/>
      <c r="L181" s="900"/>
      <c r="M181" s="900"/>
      <c r="N181" s="900"/>
      <c r="O181" s="900"/>
      <c r="P181" s="900"/>
      <c r="Q181" s="900"/>
      <c r="R181" s="900"/>
      <c r="S181" s="900"/>
      <c r="T181" s="900"/>
      <c r="U181" s="900"/>
      <c r="V181" s="900"/>
      <c r="W181" s="900"/>
      <c r="X181" s="900"/>
      <c r="Y181" s="900"/>
      <c r="Z181" s="900"/>
      <c r="AA181" s="900"/>
      <c r="AB181" s="900"/>
      <c r="AC181" s="900"/>
      <c r="AD181" s="900"/>
      <c r="AE181" s="900"/>
      <c r="AF181" s="900"/>
      <c r="AG181" s="900"/>
      <c r="AH181" s="900"/>
      <c r="AI181" s="900"/>
      <c r="AJ181" s="900"/>
      <c r="AK181" s="918"/>
      <c r="AL181" s="264"/>
      <c r="AM181" s="161" t="b">
        <v>0</v>
      </c>
      <c r="AN181" s="603" t="s">
        <v>179</v>
      </c>
      <c r="AO181" s="604"/>
      <c r="AP181" s="604"/>
      <c r="AQ181" s="604"/>
      <c r="AR181" s="604"/>
      <c r="AS181" s="604"/>
      <c r="AT181" s="604"/>
      <c r="AU181" s="604"/>
      <c r="AV181" s="604"/>
      <c r="AW181" s="604"/>
      <c r="AX181" s="604"/>
      <c r="AY181" s="604"/>
      <c r="AZ181" s="604"/>
      <c r="BA181" s="604"/>
      <c r="BB181" s="604"/>
      <c r="BC181" s="605"/>
    </row>
    <row r="182" spans="1:59" s="475" customFormat="1" ht="18.75" customHeight="1" thickBot="1">
      <c r="A182" s="471"/>
      <c r="B182" s="915"/>
      <c r="C182" s="916"/>
      <c r="D182" s="916"/>
      <c r="E182" s="917" t="b">
        <v>0</v>
      </c>
      <c r="F182" s="472"/>
      <c r="G182" s="890" t="s">
        <v>2244</v>
      </c>
      <c r="H182" s="890"/>
      <c r="I182" s="890"/>
      <c r="J182" s="890"/>
      <c r="K182" s="890"/>
      <c r="L182" s="890"/>
      <c r="M182" s="890"/>
      <c r="N182" s="890"/>
      <c r="O182" s="890"/>
      <c r="P182" s="890"/>
      <c r="Q182" s="890"/>
      <c r="R182" s="890"/>
      <c r="S182" s="890"/>
      <c r="T182" s="890"/>
      <c r="U182" s="890"/>
      <c r="V182" s="890"/>
      <c r="W182" s="890"/>
      <c r="X182" s="890"/>
      <c r="Y182" s="890"/>
      <c r="Z182" s="890"/>
      <c r="AA182" s="890"/>
      <c r="AB182" s="890"/>
      <c r="AC182" s="890"/>
      <c r="AD182" s="890"/>
      <c r="AE182" s="890"/>
      <c r="AF182" s="890"/>
      <c r="AG182" s="890"/>
      <c r="AH182" s="890"/>
      <c r="AI182" s="890"/>
      <c r="AJ182" s="890"/>
      <c r="AK182" s="891"/>
      <c r="AL182" s="255"/>
      <c r="AM182" s="161" t="b">
        <v>0</v>
      </c>
      <c r="AN182" s="606"/>
      <c r="AO182" s="607"/>
      <c r="AP182" s="607"/>
      <c r="AQ182" s="607"/>
      <c r="AR182" s="607"/>
      <c r="AS182" s="607"/>
      <c r="AT182" s="607"/>
      <c r="AU182" s="607"/>
      <c r="AV182" s="607"/>
      <c r="AW182" s="607"/>
      <c r="AX182" s="607"/>
      <c r="AY182" s="607"/>
      <c r="AZ182" s="607"/>
      <c r="BA182" s="607"/>
      <c r="BB182" s="607"/>
      <c r="BC182" s="608"/>
    </row>
    <row r="183" spans="1:59" s="265" customFormat="1" ht="4.5" customHeight="1">
      <c r="A183" s="264"/>
      <c r="B183" s="480"/>
      <c r="C183" s="171"/>
      <c r="D183" s="171"/>
      <c r="E183" s="171"/>
      <c r="F183" s="171"/>
      <c r="G183" s="171"/>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255"/>
      <c r="AN183" s="257"/>
    </row>
    <row r="184" spans="1:59" ht="16.5" customHeight="1">
      <c r="A184" s="255"/>
      <c r="B184" s="262" t="s">
        <v>181</v>
      </c>
      <c r="C184" s="262"/>
      <c r="D184" s="262"/>
      <c r="E184" s="262"/>
      <c r="F184" s="262"/>
      <c r="G184" s="262"/>
      <c r="H184" s="262"/>
      <c r="I184" s="262"/>
      <c r="J184" s="263"/>
      <c r="K184" s="263"/>
      <c r="L184" s="263"/>
      <c r="M184" s="263"/>
      <c r="N184" s="263"/>
      <c r="O184" s="263"/>
      <c r="P184" s="263"/>
      <c r="Q184" s="263"/>
      <c r="R184" s="263"/>
      <c r="S184" s="263"/>
      <c r="T184" s="263"/>
      <c r="U184" s="263"/>
      <c r="V184" s="263"/>
      <c r="W184" s="263"/>
      <c r="X184" s="263"/>
      <c r="Y184" s="263"/>
      <c r="Z184" s="263"/>
      <c r="AA184" s="263"/>
      <c r="AB184" s="263"/>
      <c r="AC184" s="263"/>
      <c r="AD184" s="263"/>
      <c r="AE184" s="263"/>
      <c r="AF184" s="263"/>
      <c r="AG184" s="263"/>
      <c r="AH184" s="263"/>
      <c r="AI184" s="263"/>
      <c r="AJ184" s="263"/>
      <c r="AK184" s="263"/>
      <c r="AL184" s="255"/>
    </row>
    <row r="185" spans="1:59" s="265" customFormat="1" ht="15" thickBot="1">
      <c r="A185" s="264"/>
      <c r="B185" s="314" t="s">
        <v>28</v>
      </c>
      <c r="C185" s="310" t="s">
        <v>182</v>
      </c>
      <c r="D185" s="481"/>
      <c r="E185" s="481"/>
      <c r="F185" s="481"/>
      <c r="G185" s="481"/>
      <c r="H185" s="481"/>
      <c r="I185" s="481"/>
      <c r="J185" s="481"/>
      <c r="K185" s="481"/>
      <c r="L185" s="481"/>
      <c r="M185" s="481"/>
      <c r="N185" s="481"/>
      <c r="O185" s="481"/>
      <c r="P185" s="481"/>
      <c r="Q185" s="481"/>
      <c r="R185" s="481"/>
      <c r="S185" s="481"/>
      <c r="T185" s="481"/>
      <c r="U185" s="481"/>
      <c r="V185" s="481"/>
      <c r="W185" s="481"/>
      <c r="X185" s="481"/>
      <c r="Y185" s="481"/>
      <c r="Z185" s="481"/>
      <c r="AA185" s="481"/>
      <c r="AB185" s="481"/>
      <c r="AC185" s="481"/>
      <c r="AD185" s="481"/>
      <c r="AE185" s="481"/>
      <c r="AF185" s="481"/>
      <c r="AG185" s="481"/>
      <c r="AH185" s="481"/>
      <c r="AI185" s="481"/>
      <c r="AJ185" s="481"/>
      <c r="AK185" s="255"/>
      <c r="AL185" s="255"/>
      <c r="AN185" s="478"/>
    </row>
    <row r="186" spans="1:59" s="265" customFormat="1" ht="40.5" customHeight="1" thickBot="1">
      <c r="A186" s="264"/>
      <c r="B186" s="892" t="s">
        <v>183</v>
      </c>
      <c r="C186" s="893"/>
      <c r="D186" s="893"/>
      <c r="E186" s="893"/>
      <c r="F186" s="893"/>
      <c r="G186" s="893"/>
      <c r="H186" s="893"/>
      <c r="I186" s="893"/>
      <c r="J186" s="893"/>
      <c r="K186" s="893"/>
      <c r="L186" s="893"/>
      <c r="M186" s="893"/>
      <c r="N186" s="893"/>
      <c r="O186" s="893"/>
      <c r="P186" s="893"/>
      <c r="Q186" s="893"/>
      <c r="R186" s="893"/>
      <c r="S186" s="893"/>
      <c r="T186" s="893"/>
      <c r="U186" s="893"/>
      <c r="V186" s="893"/>
      <c r="W186" s="893"/>
      <c r="X186" s="893"/>
      <c r="Y186" s="893"/>
      <c r="Z186" s="893"/>
      <c r="AA186" s="893"/>
      <c r="AB186" s="893"/>
      <c r="AC186" s="893"/>
      <c r="AD186" s="894"/>
      <c r="AE186" s="895" t="s">
        <v>184</v>
      </c>
      <c r="AF186" s="896"/>
      <c r="AG186" s="896"/>
      <c r="AH186" s="896"/>
      <c r="AI186" s="896"/>
      <c r="AJ186" s="897"/>
      <c r="AK186" s="457" t="str">
        <f>IF(AND(AM187=TRUE,OR(Q20=0,AM188=TRUE),AM189=TRUE,AM190=TRUE,AM191=TRUE,AM192=TRUE),"○","×")</f>
        <v>×</v>
      </c>
      <c r="AL186" s="255"/>
      <c r="AM186" s="623" t="s">
        <v>2152</v>
      </c>
      <c r="AN186" s="709"/>
      <c r="AO186" s="709"/>
      <c r="AP186" s="709"/>
      <c r="AQ186" s="709"/>
      <c r="AR186" s="709"/>
      <c r="AS186" s="709"/>
      <c r="AT186" s="709"/>
      <c r="AU186" s="709"/>
      <c r="AV186" s="709"/>
      <c r="AW186" s="709"/>
      <c r="AX186" s="709"/>
      <c r="AY186" s="709"/>
      <c r="AZ186" s="709"/>
      <c r="BA186" s="709"/>
      <c r="BB186" s="709"/>
      <c r="BC186" s="710"/>
    </row>
    <row r="187" spans="1:59" s="265" customFormat="1" ht="26.25" customHeight="1">
      <c r="A187" s="264"/>
      <c r="B187" s="459"/>
      <c r="C187" s="900" t="s">
        <v>185</v>
      </c>
      <c r="D187" s="900"/>
      <c r="E187" s="900"/>
      <c r="F187" s="900"/>
      <c r="G187" s="900"/>
      <c r="H187" s="900"/>
      <c r="I187" s="900"/>
      <c r="J187" s="900"/>
      <c r="K187" s="900"/>
      <c r="L187" s="900"/>
      <c r="M187" s="900"/>
      <c r="N187" s="900"/>
      <c r="O187" s="900"/>
      <c r="P187" s="900"/>
      <c r="Q187" s="900"/>
      <c r="R187" s="900"/>
      <c r="S187" s="900"/>
      <c r="T187" s="900"/>
      <c r="U187" s="900"/>
      <c r="V187" s="900"/>
      <c r="W187" s="900"/>
      <c r="X187" s="900"/>
      <c r="Y187" s="900"/>
      <c r="Z187" s="900"/>
      <c r="AA187" s="900"/>
      <c r="AB187" s="900"/>
      <c r="AC187" s="900"/>
      <c r="AD187" s="901"/>
      <c r="AE187" s="902" t="s">
        <v>187</v>
      </c>
      <c r="AF187" s="903"/>
      <c r="AG187" s="903"/>
      <c r="AH187" s="903"/>
      <c r="AI187" s="903"/>
      <c r="AJ187" s="903"/>
      <c r="AK187" s="904"/>
      <c r="AL187" s="255"/>
      <c r="AM187" s="162" t="b">
        <v>0</v>
      </c>
      <c r="AN187" s="401"/>
      <c r="AO187" s="401"/>
      <c r="AP187" s="401"/>
      <c r="AQ187" s="401"/>
      <c r="AR187" s="401"/>
      <c r="AS187" s="401"/>
      <c r="AT187" s="401"/>
      <c r="AU187" s="401"/>
      <c r="AV187" s="401"/>
      <c r="AW187" s="401"/>
      <c r="AX187" s="401"/>
      <c r="AY187" s="401"/>
      <c r="AZ187" s="401"/>
    </row>
    <row r="188" spans="1:59" s="265" customFormat="1" ht="35.25" customHeight="1">
      <c r="A188" s="264"/>
      <c r="B188" s="468"/>
      <c r="C188" s="905" t="s">
        <v>186</v>
      </c>
      <c r="D188" s="905"/>
      <c r="E188" s="905"/>
      <c r="F188" s="905"/>
      <c r="G188" s="905"/>
      <c r="H188" s="905"/>
      <c r="I188" s="905"/>
      <c r="J188" s="905"/>
      <c r="K188" s="905"/>
      <c r="L188" s="905"/>
      <c r="M188" s="905"/>
      <c r="N188" s="905"/>
      <c r="O188" s="905"/>
      <c r="P188" s="905"/>
      <c r="Q188" s="905"/>
      <c r="R188" s="905"/>
      <c r="S188" s="905"/>
      <c r="T188" s="905"/>
      <c r="U188" s="905"/>
      <c r="V188" s="905"/>
      <c r="W188" s="905"/>
      <c r="X188" s="905"/>
      <c r="Y188" s="905"/>
      <c r="Z188" s="905"/>
      <c r="AA188" s="905"/>
      <c r="AB188" s="905"/>
      <c r="AC188" s="905"/>
      <c r="AD188" s="906"/>
      <c r="AE188" s="907" t="s">
        <v>187</v>
      </c>
      <c r="AF188" s="908"/>
      <c r="AG188" s="908"/>
      <c r="AH188" s="908"/>
      <c r="AI188" s="908"/>
      <c r="AJ188" s="908"/>
      <c r="AK188" s="909"/>
      <c r="AL188" s="255"/>
      <c r="AM188" s="161" t="b">
        <v>0</v>
      </c>
      <c r="AN188" s="401"/>
      <c r="AO188" s="401"/>
      <c r="AP188" s="401"/>
      <c r="AQ188" s="401"/>
      <c r="AR188" s="401"/>
      <c r="AS188" s="401"/>
      <c r="AT188" s="401"/>
      <c r="AU188" s="401"/>
      <c r="AV188" s="401"/>
      <c r="AW188" s="401"/>
      <c r="AX188" s="401"/>
      <c r="AY188" s="401"/>
      <c r="AZ188" s="401"/>
    </row>
    <row r="189" spans="1:59" s="265" customFormat="1" ht="37.5" customHeight="1">
      <c r="A189" s="264"/>
      <c r="B189" s="468"/>
      <c r="C189" s="910" t="s">
        <v>188</v>
      </c>
      <c r="D189" s="910"/>
      <c r="E189" s="910"/>
      <c r="F189" s="910"/>
      <c r="G189" s="910"/>
      <c r="H189" s="910"/>
      <c r="I189" s="910"/>
      <c r="J189" s="910"/>
      <c r="K189" s="910"/>
      <c r="L189" s="910"/>
      <c r="M189" s="910"/>
      <c r="N189" s="910"/>
      <c r="O189" s="910"/>
      <c r="P189" s="910"/>
      <c r="Q189" s="910"/>
      <c r="R189" s="910"/>
      <c r="S189" s="910"/>
      <c r="T189" s="910"/>
      <c r="U189" s="910"/>
      <c r="V189" s="910"/>
      <c r="W189" s="910"/>
      <c r="X189" s="910"/>
      <c r="Y189" s="910"/>
      <c r="Z189" s="910"/>
      <c r="AA189" s="910"/>
      <c r="AB189" s="910"/>
      <c r="AC189" s="910"/>
      <c r="AD189" s="911"/>
      <c r="AE189" s="907" t="s">
        <v>189</v>
      </c>
      <c r="AF189" s="908"/>
      <c r="AG189" s="908"/>
      <c r="AH189" s="908"/>
      <c r="AI189" s="908"/>
      <c r="AJ189" s="908"/>
      <c r="AK189" s="909"/>
      <c r="AL189" s="255"/>
      <c r="AM189" s="161" t="b">
        <v>0</v>
      </c>
      <c r="AN189" s="401"/>
      <c r="AO189" s="401"/>
      <c r="AP189" s="401"/>
      <c r="AQ189" s="401"/>
      <c r="AR189" s="401"/>
      <c r="AS189" s="401"/>
      <c r="AT189" s="401"/>
      <c r="AU189" s="401"/>
      <c r="AV189" s="401"/>
      <c r="AW189" s="401"/>
      <c r="AX189" s="401"/>
      <c r="AY189" s="401"/>
      <c r="AZ189" s="401"/>
    </row>
    <row r="190" spans="1:59" s="265" customFormat="1" ht="23.25" customHeight="1">
      <c r="A190" s="264"/>
      <c r="B190" s="468"/>
      <c r="C190" s="910" t="s">
        <v>190</v>
      </c>
      <c r="D190" s="910"/>
      <c r="E190" s="910"/>
      <c r="F190" s="910"/>
      <c r="G190" s="910"/>
      <c r="H190" s="910"/>
      <c r="I190" s="910"/>
      <c r="J190" s="910"/>
      <c r="K190" s="910"/>
      <c r="L190" s="910"/>
      <c r="M190" s="910"/>
      <c r="N190" s="910"/>
      <c r="O190" s="910"/>
      <c r="P190" s="910"/>
      <c r="Q190" s="910"/>
      <c r="R190" s="910"/>
      <c r="S190" s="910"/>
      <c r="T190" s="910"/>
      <c r="U190" s="910"/>
      <c r="V190" s="910"/>
      <c r="W190" s="910"/>
      <c r="X190" s="910"/>
      <c r="Y190" s="910"/>
      <c r="Z190" s="910"/>
      <c r="AA190" s="910"/>
      <c r="AB190" s="910"/>
      <c r="AC190" s="910"/>
      <c r="AD190" s="911"/>
      <c r="AE190" s="925" t="s">
        <v>191</v>
      </c>
      <c r="AF190" s="926"/>
      <c r="AG190" s="926"/>
      <c r="AH190" s="926"/>
      <c r="AI190" s="926"/>
      <c r="AJ190" s="926"/>
      <c r="AK190" s="927"/>
      <c r="AL190" s="255"/>
      <c r="AM190" s="161" t="b">
        <v>0</v>
      </c>
    </row>
    <row r="191" spans="1:59" s="265" customFormat="1" ht="23.25" customHeight="1">
      <c r="A191" s="264"/>
      <c r="B191" s="468"/>
      <c r="C191" s="910" t="s">
        <v>192</v>
      </c>
      <c r="D191" s="910"/>
      <c r="E191" s="910"/>
      <c r="F191" s="910"/>
      <c r="G191" s="910"/>
      <c r="H191" s="910"/>
      <c r="I191" s="910"/>
      <c r="J191" s="910"/>
      <c r="K191" s="910"/>
      <c r="L191" s="910"/>
      <c r="M191" s="910"/>
      <c r="N191" s="910"/>
      <c r="O191" s="910"/>
      <c r="P191" s="910"/>
      <c r="Q191" s="910"/>
      <c r="R191" s="910"/>
      <c r="S191" s="910"/>
      <c r="T191" s="910"/>
      <c r="U191" s="910"/>
      <c r="V191" s="910"/>
      <c r="W191" s="910"/>
      <c r="X191" s="910"/>
      <c r="Y191" s="910"/>
      <c r="Z191" s="910"/>
      <c r="AA191" s="910"/>
      <c r="AB191" s="910"/>
      <c r="AC191" s="910"/>
      <c r="AD191" s="911"/>
      <c r="AE191" s="907" t="s">
        <v>193</v>
      </c>
      <c r="AF191" s="908"/>
      <c r="AG191" s="908"/>
      <c r="AH191" s="908"/>
      <c r="AI191" s="908"/>
      <c r="AJ191" s="908"/>
      <c r="AK191" s="909"/>
      <c r="AL191" s="255"/>
      <c r="AM191" s="161" t="b">
        <v>0</v>
      </c>
      <c r="AN191" s="482"/>
      <c r="AO191" s="482"/>
      <c r="AP191" s="482"/>
    </row>
    <row r="192" spans="1:59" s="265" customFormat="1" ht="13.5" customHeight="1" thickBot="1">
      <c r="A192" s="264"/>
      <c r="B192" s="472"/>
      <c r="C192" s="928" t="s">
        <v>194</v>
      </c>
      <c r="D192" s="928"/>
      <c r="E192" s="928"/>
      <c r="F192" s="928"/>
      <c r="G192" s="928"/>
      <c r="H192" s="928"/>
      <c r="I192" s="928"/>
      <c r="J192" s="928"/>
      <c r="K192" s="928"/>
      <c r="L192" s="928"/>
      <c r="M192" s="928"/>
      <c r="N192" s="928"/>
      <c r="O192" s="928"/>
      <c r="P192" s="928"/>
      <c r="Q192" s="928"/>
      <c r="R192" s="928"/>
      <c r="S192" s="928"/>
      <c r="T192" s="928"/>
      <c r="U192" s="928"/>
      <c r="V192" s="928"/>
      <c r="W192" s="928"/>
      <c r="X192" s="928"/>
      <c r="Y192" s="928"/>
      <c r="Z192" s="928"/>
      <c r="AA192" s="928"/>
      <c r="AB192" s="928"/>
      <c r="AC192" s="928"/>
      <c r="AD192" s="929"/>
      <c r="AE192" s="930" t="s">
        <v>195</v>
      </c>
      <c r="AF192" s="931"/>
      <c r="AG192" s="931"/>
      <c r="AH192" s="931"/>
      <c r="AI192" s="931"/>
      <c r="AJ192" s="931"/>
      <c r="AK192" s="932"/>
      <c r="AL192" s="255"/>
      <c r="AM192" s="161" t="b">
        <v>0</v>
      </c>
    </row>
    <row r="193" spans="1:59" s="265" customFormat="1" ht="5.25" customHeight="1">
      <c r="A193" s="264"/>
      <c r="B193" s="481"/>
      <c r="C193" s="310"/>
      <c r="D193" s="481"/>
      <c r="E193" s="481"/>
      <c r="F193" s="481"/>
      <c r="G193" s="481"/>
      <c r="H193" s="481"/>
      <c r="I193" s="481"/>
      <c r="J193" s="481"/>
      <c r="K193" s="481"/>
      <c r="L193" s="481"/>
      <c r="M193" s="481"/>
      <c r="N193" s="481"/>
      <c r="O193" s="481"/>
      <c r="P193" s="481"/>
      <c r="Q193" s="481"/>
      <c r="R193" s="481"/>
      <c r="S193" s="481"/>
      <c r="T193" s="481"/>
      <c r="U193" s="481"/>
      <c r="V193" s="481"/>
      <c r="W193" s="481"/>
      <c r="X193" s="481"/>
      <c r="Y193" s="481"/>
      <c r="Z193" s="310"/>
      <c r="AA193" s="310"/>
      <c r="AB193" s="310"/>
      <c r="AC193" s="310"/>
      <c r="AD193" s="310"/>
      <c r="AE193" s="310"/>
      <c r="AF193" s="310"/>
      <c r="AG193" s="310"/>
      <c r="AH193" s="310"/>
      <c r="AI193" s="481"/>
      <c r="AJ193" s="481"/>
      <c r="AK193" s="255"/>
      <c r="AL193" s="255"/>
    </row>
    <row r="194" spans="1:59" s="265" customFormat="1" ht="12" customHeight="1">
      <c r="A194" s="264"/>
      <c r="B194" s="483" t="s">
        <v>196</v>
      </c>
      <c r="C194" s="484" t="s">
        <v>197</v>
      </c>
      <c r="D194" s="484"/>
      <c r="E194" s="484"/>
      <c r="F194" s="484"/>
      <c r="G194" s="484"/>
      <c r="H194" s="484"/>
      <c r="I194" s="484"/>
      <c r="J194" s="484"/>
      <c r="K194" s="484"/>
      <c r="L194" s="484"/>
      <c r="M194" s="484"/>
      <c r="N194" s="484"/>
      <c r="O194" s="484"/>
      <c r="P194" s="484"/>
      <c r="Q194" s="484"/>
      <c r="R194" s="484"/>
      <c r="S194" s="484"/>
      <c r="T194" s="484"/>
      <c r="U194" s="484"/>
      <c r="V194" s="484"/>
      <c r="W194" s="484"/>
      <c r="X194" s="484"/>
      <c r="Y194" s="484"/>
      <c r="Z194" s="484"/>
      <c r="AA194" s="484"/>
      <c r="AB194" s="484"/>
      <c r="AC194" s="484"/>
      <c r="AD194" s="484"/>
      <c r="AE194" s="484"/>
      <c r="AF194" s="484"/>
      <c r="AG194" s="484"/>
      <c r="AH194" s="484"/>
      <c r="AI194" s="484"/>
      <c r="AJ194" s="484"/>
      <c r="AK194" s="485"/>
      <c r="AL194" s="255"/>
    </row>
    <row r="195" spans="1:59" s="265" customFormat="1" ht="28.5" customHeight="1" thickBot="1">
      <c r="A195" s="264"/>
      <c r="B195" s="483" t="s">
        <v>196</v>
      </c>
      <c r="C195" s="919" t="s">
        <v>2245</v>
      </c>
      <c r="D195" s="919"/>
      <c r="E195" s="919"/>
      <c r="F195" s="919"/>
      <c r="G195" s="919"/>
      <c r="H195" s="919"/>
      <c r="I195" s="919"/>
      <c r="J195" s="919"/>
      <c r="K195" s="919"/>
      <c r="L195" s="919"/>
      <c r="M195" s="919"/>
      <c r="N195" s="919"/>
      <c r="O195" s="919"/>
      <c r="P195" s="919"/>
      <c r="Q195" s="919"/>
      <c r="R195" s="919"/>
      <c r="S195" s="919"/>
      <c r="T195" s="919"/>
      <c r="U195" s="919"/>
      <c r="V195" s="919"/>
      <c r="W195" s="919"/>
      <c r="X195" s="919"/>
      <c r="Y195" s="919"/>
      <c r="Z195" s="919"/>
      <c r="AA195" s="919"/>
      <c r="AB195" s="919"/>
      <c r="AC195" s="919"/>
      <c r="AD195" s="919"/>
      <c r="AE195" s="919"/>
      <c r="AF195" s="919"/>
      <c r="AG195" s="919"/>
      <c r="AH195" s="919"/>
      <c r="AI195" s="919"/>
      <c r="AJ195" s="919"/>
      <c r="AK195" s="919"/>
      <c r="AL195" s="255"/>
    </row>
    <row r="196" spans="1:59" s="265" customFormat="1" ht="16.5" customHeight="1" thickBot="1">
      <c r="A196" s="264"/>
      <c r="B196" s="486"/>
      <c r="C196" s="375"/>
      <c r="D196" s="375"/>
      <c r="E196" s="375"/>
      <c r="F196" s="375"/>
      <c r="G196" s="375"/>
      <c r="H196" s="375"/>
      <c r="I196" s="375"/>
      <c r="J196" s="375"/>
      <c r="K196" s="375"/>
      <c r="L196" s="375"/>
      <c r="M196" s="375"/>
      <c r="N196" s="375"/>
      <c r="O196" s="375"/>
      <c r="P196" s="375"/>
      <c r="Q196" s="375"/>
      <c r="R196" s="375"/>
      <c r="S196" s="375"/>
      <c r="T196" s="375"/>
      <c r="U196" s="375"/>
      <c r="V196" s="375"/>
      <c r="W196" s="375"/>
      <c r="X196" s="375"/>
      <c r="Y196" s="375"/>
      <c r="Z196" s="375"/>
      <c r="AA196" s="375"/>
      <c r="AB196" s="375"/>
      <c r="AC196" s="375"/>
      <c r="AD196" s="375"/>
      <c r="AE196" s="375"/>
      <c r="AF196" s="375"/>
      <c r="AG196" s="375"/>
      <c r="AH196" s="375"/>
      <c r="AI196" s="375"/>
      <c r="AJ196" s="375"/>
      <c r="AK196" s="457" t="str">
        <f>IF(COUNTA(E200,H200,K200,T201,AA201)=5,"○","×")</f>
        <v>×</v>
      </c>
      <c r="AL196" s="255"/>
    </row>
    <row r="197" spans="1:59" s="265" customFormat="1" ht="8.25" customHeight="1">
      <c r="A197" s="264"/>
      <c r="B197" s="487"/>
      <c r="C197" s="488"/>
      <c r="D197" s="488"/>
      <c r="E197" s="488"/>
      <c r="F197" s="488"/>
      <c r="G197" s="488"/>
      <c r="H197" s="488"/>
      <c r="I197" s="488"/>
      <c r="J197" s="488"/>
      <c r="K197" s="488"/>
      <c r="L197" s="488"/>
      <c r="M197" s="488"/>
      <c r="N197" s="488"/>
      <c r="O197" s="488"/>
      <c r="P197" s="488"/>
      <c r="Q197" s="488"/>
      <c r="R197" s="488"/>
      <c r="S197" s="488"/>
      <c r="T197" s="488"/>
      <c r="U197" s="488"/>
      <c r="V197" s="488"/>
      <c r="W197" s="488"/>
      <c r="X197" s="488"/>
      <c r="Y197" s="488"/>
      <c r="Z197" s="488"/>
      <c r="AA197" s="488"/>
      <c r="AB197" s="488"/>
      <c r="AC197" s="488"/>
      <c r="AD197" s="488"/>
      <c r="AE197" s="488"/>
      <c r="AF197" s="488"/>
      <c r="AG197" s="488"/>
      <c r="AH197" s="488"/>
      <c r="AI197" s="488"/>
      <c r="AJ197" s="488"/>
      <c r="AK197" s="489"/>
      <c r="AL197" s="255"/>
      <c r="AM197" s="257"/>
    </row>
    <row r="198" spans="1:59" s="265" customFormat="1" ht="26.25" customHeight="1">
      <c r="A198" s="264"/>
      <c r="B198" s="490"/>
      <c r="C198" s="920" t="s">
        <v>198</v>
      </c>
      <c r="D198" s="920"/>
      <c r="E198" s="920"/>
      <c r="F198" s="920"/>
      <c r="G198" s="920"/>
      <c r="H198" s="920"/>
      <c r="I198" s="920"/>
      <c r="J198" s="920"/>
      <c r="K198" s="920"/>
      <c r="L198" s="920"/>
      <c r="M198" s="920"/>
      <c r="N198" s="920"/>
      <c r="O198" s="920"/>
      <c r="P198" s="920"/>
      <c r="Q198" s="920"/>
      <c r="R198" s="920"/>
      <c r="S198" s="920"/>
      <c r="T198" s="920"/>
      <c r="U198" s="920"/>
      <c r="V198" s="920"/>
      <c r="W198" s="920"/>
      <c r="X198" s="920"/>
      <c r="Y198" s="920"/>
      <c r="Z198" s="920"/>
      <c r="AA198" s="920"/>
      <c r="AB198" s="920"/>
      <c r="AC198" s="920"/>
      <c r="AD198" s="920"/>
      <c r="AE198" s="920"/>
      <c r="AF198" s="920"/>
      <c r="AG198" s="920"/>
      <c r="AH198" s="920"/>
      <c r="AI198" s="920"/>
      <c r="AJ198" s="481"/>
      <c r="AK198" s="491"/>
      <c r="AL198" s="481"/>
      <c r="AM198" s="257"/>
    </row>
    <row r="199" spans="1:59" s="265" customFormat="1" ht="6.75" customHeight="1">
      <c r="A199" s="264"/>
      <c r="B199" s="490"/>
      <c r="C199" s="310"/>
      <c r="D199" s="481"/>
      <c r="E199" s="481"/>
      <c r="F199" s="481"/>
      <c r="G199" s="481"/>
      <c r="H199" s="481"/>
      <c r="I199" s="481"/>
      <c r="J199" s="481"/>
      <c r="K199" s="481"/>
      <c r="L199" s="481"/>
      <c r="M199" s="481"/>
      <c r="N199" s="481"/>
      <c r="O199" s="481"/>
      <c r="P199" s="481"/>
      <c r="Q199" s="481"/>
      <c r="R199" s="481"/>
      <c r="S199" s="481"/>
      <c r="T199" s="481"/>
      <c r="U199" s="481"/>
      <c r="V199" s="481"/>
      <c r="W199" s="481"/>
      <c r="X199" s="481"/>
      <c r="Y199" s="481"/>
      <c r="Z199" s="481"/>
      <c r="AA199" s="481"/>
      <c r="AB199" s="481"/>
      <c r="AC199" s="481"/>
      <c r="AD199" s="481"/>
      <c r="AE199" s="481"/>
      <c r="AF199" s="481"/>
      <c r="AG199" s="481"/>
      <c r="AH199" s="481"/>
      <c r="AI199" s="481"/>
      <c r="AJ199" s="481"/>
      <c r="AK199" s="491"/>
      <c r="AL199" s="255"/>
      <c r="AM199" s="257"/>
    </row>
    <row r="200" spans="1:59" s="265" customFormat="1" ht="15" customHeight="1">
      <c r="A200" s="264"/>
      <c r="B200" s="492"/>
      <c r="C200" s="493" t="s">
        <v>53</v>
      </c>
      <c r="D200" s="493"/>
      <c r="E200" s="921"/>
      <c r="F200" s="922"/>
      <c r="G200" s="493" t="s">
        <v>75</v>
      </c>
      <c r="H200" s="921"/>
      <c r="I200" s="922"/>
      <c r="J200" s="493" t="s">
        <v>200</v>
      </c>
      <c r="K200" s="921"/>
      <c r="L200" s="922"/>
      <c r="M200" s="493" t="s">
        <v>201</v>
      </c>
      <c r="N200" s="481"/>
      <c r="O200" s="923" t="s">
        <v>20</v>
      </c>
      <c r="P200" s="923"/>
      <c r="Q200" s="923"/>
      <c r="R200" s="924" t="str">
        <f>IF(H7="","",H7)</f>
        <v/>
      </c>
      <c r="S200" s="924"/>
      <c r="T200" s="924"/>
      <c r="U200" s="924"/>
      <c r="V200" s="924"/>
      <c r="W200" s="924"/>
      <c r="X200" s="924"/>
      <c r="Y200" s="924"/>
      <c r="Z200" s="924"/>
      <c r="AA200" s="924"/>
      <c r="AB200" s="924"/>
      <c r="AC200" s="924"/>
      <c r="AD200" s="924"/>
      <c r="AE200" s="924"/>
      <c r="AF200" s="924"/>
      <c r="AG200" s="924"/>
      <c r="AH200" s="924"/>
      <c r="AI200" s="924"/>
      <c r="AJ200" s="494"/>
      <c r="AK200" s="495"/>
      <c r="AL200" s="496"/>
      <c r="AM200" s="497"/>
      <c r="AN200" s="257"/>
      <c r="AO200" s="257"/>
      <c r="AP200" s="257"/>
      <c r="AQ200" s="257"/>
      <c r="AR200" s="257"/>
      <c r="AS200" s="257"/>
      <c r="AT200" s="257"/>
      <c r="AU200" s="257"/>
      <c r="AV200" s="257"/>
      <c r="AW200" s="257"/>
      <c r="AX200" s="257"/>
      <c r="AY200" s="257"/>
      <c r="AZ200" s="257"/>
      <c r="BA200" s="293"/>
      <c r="BB200" s="257"/>
      <c r="BC200" s="257"/>
      <c r="BD200" s="257"/>
      <c r="BE200" s="257"/>
      <c r="BF200" s="257"/>
      <c r="BG200" s="257"/>
    </row>
    <row r="201" spans="1:59" ht="15" customHeight="1">
      <c r="A201" s="255"/>
      <c r="B201" s="492"/>
      <c r="C201" s="498"/>
      <c r="D201" s="493"/>
      <c r="E201" s="493"/>
      <c r="F201" s="493"/>
      <c r="G201" s="493"/>
      <c r="H201" s="493"/>
      <c r="I201" s="493"/>
      <c r="J201" s="493"/>
      <c r="K201" s="493"/>
      <c r="L201" s="493"/>
      <c r="M201" s="493"/>
      <c r="N201" s="493"/>
      <c r="O201" s="945" t="s">
        <v>202</v>
      </c>
      <c r="P201" s="945"/>
      <c r="Q201" s="945"/>
      <c r="R201" s="946" t="s">
        <v>22</v>
      </c>
      <c r="S201" s="946"/>
      <c r="T201" s="947"/>
      <c r="U201" s="947"/>
      <c r="V201" s="947"/>
      <c r="W201" s="947"/>
      <c r="X201" s="947"/>
      <c r="Y201" s="948" t="s">
        <v>23</v>
      </c>
      <c r="Z201" s="948"/>
      <c r="AA201" s="947"/>
      <c r="AB201" s="947"/>
      <c r="AC201" s="947"/>
      <c r="AD201" s="947"/>
      <c r="AE201" s="947"/>
      <c r="AF201" s="947"/>
      <c r="AG201" s="947"/>
      <c r="AH201" s="947"/>
      <c r="AI201" s="947"/>
      <c r="AJ201" s="498"/>
      <c r="AK201" s="499"/>
      <c r="AL201" s="496"/>
      <c r="AM201" s="497"/>
      <c r="BA201" s="293"/>
    </row>
    <row r="202" spans="1:59" ht="7.5" customHeight="1" thickBot="1">
      <c r="A202" s="255"/>
      <c r="B202" s="500"/>
      <c r="C202" s="501"/>
      <c r="D202" s="502"/>
      <c r="E202" s="502"/>
      <c r="F202" s="502"/>
      <c r="G202" s="502"/>
      <c r="H202" s="502"/>
      <c r="I202" s="502"/>
      <c r="J202" s="502"/>
      <c r="K202" s="502"/>
      <c r="L202" s="502"/>
      <c r="M202" s="502"/>
      <c r="N202" s="502"/>
      <c r="O202" s="502"/>
      <c r="P202" s="502"/>
      <c r="Q202" s="501"/>
      <c r="R202" s="502"/>
      <c r="S202" s="503"/>
      <c r="T202" s="503"/>
      <c r="U202" s="503"/>
      <c r="V202" s="503"/>
      <c r="W202" s="503"/>
      <c r="X202" s="504"/>
      <c r="Y202" s="504"/>
      <c r="Z202" s="504"/>
      <c r="AA202" s="504"/>
      <c r="AB202" s="504"/>
      <c r="AC202" s="504"/>
      <c r="AD202" s="504"/>
      <c r="AE202" s="504"/>
      <c r="AF202" s="504"/>
      <c r="AG202" s="504"/>
      <c r="AH202" s="504"/>
      <c r="AI202" s="504"/>
      <c r="AJ202" s="505"/>
      <c r="AK202" s="506"/>
      <c r="AL202" s="496"/>
      <c r="AM202" s="497"/>
      <c r="BA202" s="293"/>
    </row>
    <row r="203" spans="1:59" ht="7.5" customHeight="1">
      <c r="A203" s="255"/>
      <c r="B203" s="507"/>
      <c r="C203" s="496"/>
      <c r="D203" s="507"/>
      <c r="E203" s="507"/>
      <c r="F203" s="507"/>
      <c r="G203" s="507"/>
      <c r="H203" s="507"/>
      <c r="I203" s="507"/>
      <c r="J203" s="507"/>
      <c r="K203" s="507"/>
      <c r="L203" s="507"/>
      <c r="M203" s="507"/>
      <c r="N203" s="507"/>
      <c r="O203" s="507"/>
      <c r="P203" s="507"/>
      <c r="Q203" s="496"/>
      <c r="R203" s="507"/>
      <c r="S203" s="508"/>
      <c r="T203" s="508"/>
      <c r="U203" s="508"/>
      <c r="V203" s="508"/>
      <c r="W203" s="508"/>
      <c r="X203" s="509"/>
      <c r="Y203" s="509"/>
      <c r="Z203" s="509"/>
      <c r="AA203" s="509"/>
      <c r="AB203" s="509"/>
      <c r="AC203" s="509"/>
      <c r="AD203" s="509"/>
      <c r="AE203" s="509"/>
      <c r="AF203" s="509"/>
      <c r="AG203" s="509"/>
      <c r="AH203" s="509"/>
      <c r="AI203" s="509"/>
      <c r="AJ203" s="510"/>
      <c r="AK203" s="496"/>
      <c r="AL203" s="496"/>
      <c r="AM203" s="497"/>
      <c r="BA203" s="293"/>
    </row>
    <row r="204" spans="1:59" s="265" customFormat="1" ht="15" customHeight="1">
      <c r="A204" s="264"/>
      <c r="B204" s="511" t="s">
        <v>203</v>
      </c>
      <c r="C204" s="507"/>
      <c r="D204" s="264"/>
      <c r="E204" s="264"/>
      <c r="F204" s="262" t="s">
        <v>204</v>
      </c>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512" t="s">
        <v>2378</v>
      </c>
      <c r="AL204" s="255"/>
      <c r="AM204" s="257"/>
    </row>
    <row r="205" spans="1:59" ht="17.25" customHeight="1">
      <c r="A205" s="255"/>
      <c r="B205" s="513" t="s">
        <v>28</v>
      </c>
      <c r="C205" s="514" t="s">
        <v>2353</v>
      </c>
      <c r="D205" s="255"/>
      <c r="E205" s="255"/>
      <c r="F205" s="255"/>
      <c r="G205" s="255"/>
      <c r="H205" s="255"/>
      <c r="I205" s="255"/>
      <c r="J205" s="255"/>
      <c r="K205" s="255"/>
      <c r="L205" s="255"/>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515">
        <f>SUM('別紙様式6-2 事業所個票１:事業所個票10'!CI2)</f>
        <v>0</v>
      </c>
      <c r="AL205" s="255"/>
    </row>
    <row r="206" spans="1:59" s="348" customFormat="1" ht="12" customHeight="1">
      <c r="A206" s="290"/>
      <c r="B206" s="314" t="s">
        <v>196</v>
      </c>
      <c r="C206" s="485" t="s">
        <v>205</v>
      </c>
      <c r="D206" s="290"/>
      <c r="E206" s="290"/>
      <c r="F206" s="290"/>
      <c r="G206" s="290"/>
      <c r="H206" s="290"/>
      <c r="I206" s="290"/>
      <c r="J206" s="290"/>
      <c r="K206" s="290"/>
      <c r="L206" s="290"/>
      <c r="M206" s="290"/>
      <c r="N206" s="290"/>
      <c r="O206" s="290"/>
      <c r="P206" s="290"/>
      <c r="Q206" s="290"/>
      <c r="R206" s="290"/>
      <c r="S206" s="290"/>
      <c r="T206" s="290"/>
      <c r="U206" s="290"/>
      <c r="V206" s="290"/>
      <c r="W206" s="290"/>
      <c r="X206" s="290"/>
      <c r="Y206" s="290"/>
      <c r="Z206" s="290"/>
      <c r="AA206" s="290"/>
      <c r="AB206" s="290"/>
      <c r="AC206" s="290"/>
      <c r="AD206" s="290"/>
      <c r="AE206" s="290"/>
      <c r="AF206" s="290"/>
      <c r="AG206" s="290"/>
      <c r="AH206" s="290"/>
      <c r="AI206" s="290"/>
      <c r="AJ206" s="290"/>
      <c r="AK206" s="290"/>
      <c r="AL206" s="290"/>
    </row>
    <row r="207" spans="1:59" ht="6" customHeight="1">
      <c r="A207" s="255"/>
      <c r="B207" s="262"/>
      <c r="C207" s="507"/>
      <c r="D207" s="255"/>
      <c r="E207" s="255"/>
      <c r="F207" s="255"/>
      <c r="G207" s="255"/>
      <c r="H207" s="255"/>
      <c r="I207" s="255"/>
      <c r="J207" s="255"/>
      <c r="K207" s="255"/>
      <c r="L207" s="255"/>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row>
    <row r="208" spans="1:59">
      <c r="A208" s="255"/>
      <c r="B208" s="949" t="s">
        <v>206</v>
      </c>
      <c r="C208" s="949"/>
      <c r="D208" s="949"/>
      <c r="E208" s="949"/>
      <c r="F208" s="949"/>
      <c r="G208" s="949"/>
      <c r="H208" s="949"/>
      <c r="I208" s="949"/>
      <c r="J208" s="949"/>
      <c r="K208" s="949"/>
      <c r="L208" s="949"/>
      <c r="M208" s="949"/>
      <c r="N208" s="949"/>
      <c r="O208" s="949"/>
      <c r="P208" s="949"/>
      <c r="Q208" s="949"/>
      <c r="R208" s="949"/>
      <c r="S208" s="949"/>
      <c r="T208" s="949"/>
      <c r="U208" s="949"/>
      <c r="V208" s="949"/>
      <c r="W208" s="949"/>
      <c r="X208" s="949"/>
      <c r="Y208" s="949"/>
      <c r="Z208" s="949"/>
      <c r="AA208" s="949"/>
      <c r="AB208" s="949"/>
      <c r="AC208" s="949"/>
      <c r="AD208" s="949"/>
      <c r="AE208" s="949"/>
      <c r="AF208" s="949"/>
      <c r="AG208" s="949"/>
      <c r="AH208" s="949"/>
      <c r="AI208" s="949"/>
      <c r="AJ208" s="949"/>
      <c r="AK208" s="949"/>
      <c r="AL208" s="255"/>
    </row>
    <row r="209" spans="1:60">
      <c r="A209" s="255"/>
      <c r="B209" s="933" t="s">
        <v>207</v>
      </c>
      <c r="C209" s="936" t="s">
        <v>208</v>
      </c>
      <c r="D209" s="937"/>
      <c r="E209" s="937"/>
      <c r="F209" s="937"/>
      <c r="G209" s="937"/>
      <c r="H209" s="937"/>
      <c r="I209" s="937"/>
      <c r="J209" s="937"/>
      <c r="K209" s="937"/>
      <c r="L209" s="937"/>
      <c r="M209" s="937"/>
      <c r="N209" s="937"/>
      <c r="O209" s="937"/>
      <c r="P209" s="937"/>
      <c r="Q209" s="937"/>
      <c r="R209" s="937"/>
      <c r="S209" s="937"/>
      <c r="T209" s="937"/>
      <c r="U209" s="937"/>
      <c r="V209" s="937"/>
      <c r="W209" s="937"/>
      <c r="X209" s="937"/>
      <c r="Y209" s="937"/>
      <c r="Z209" s="937"/>
      <c r="AA209" s="937"/>
      <c r="AB209" s="937"/>
      <c r="AC209" s="937"/>
      <c r="AD209" s="937"/>
      <c r="AE209" s="937"/>
      <c r="AF209" s="937"/>
      <c r="AG209" s="937"/>
      <c r="AH209" s="937"/>
      <c r="AI209" s="937"/>
      <c r="AJ209" s="938"/>
      <c r="AK209" s="516" t="str">
        <f>Y20</f>
        <v/>
      </c>
      <c r="AL209" s="255"/>
    </row>
    <row r="210" spans="1:60">
      <c r="A210" s="255"/>
      <c r="B210" s="934"/>
      <c r="C210" s="939" t="s">
        <v>209</v>
      </c>
      <c r="D210" s="940"/>
      <c r="E210" s="940"/>
      <c r="F210" s="940"/>
      <c r="G210" s="940"/>
      <c r="H210" s="940"/>
      <c r="I210" s="940"/>
      <c r="J210" s="940"/>
      <c r="K210" s="940"/>
      <c r="L210" s="940"/>
      <c r="M210" s="940"/>
      <c r="N210" s="940"/>
      <c r="O210" s="940"/>
      <c r="P210" s="940"/>
      <c r="Q210" s="940"/>
      <c r="R210" s="940"/>
      <c r="S210" s="940"/>
      <c r="T210" s="940"/>
      <c r="U210" s="940"/>
      <c r="V210" s="940"/>
      <c r="W210" s="940"/>
      <c r="X210" s="940"/>
      <c r="Y210" s="940"/>
      <c r="Z210" s="940"/>
      <c r="AA210" s="940"/>
      <c r="AB210" s="940"/>
      <c r="AC210" s="940"/>
      <c r="AD210" s="940"/>
      <c r="AE210" s="940"/>
      <c r="AF210" s="940"/>
      <c r="AG210" s="940"/>
      <c r="AH210" s="940"/>
      <c r="AI210" s="940"/>
      <c r="AJ210" s="941"/>
      <c r="AK210" s="516" t="str">
        <f>Y21</f>
        <v>○</v>
      </c>
      <c r="AL210" s="255"/>
    </row>
    <row r="211" spans="1:60">
      <c r="A211" s="255"/>
      <c r="B211" s="935"/>
      <c r="C211" s="939" t="s">
        <v>210</v>
      </c>
      <c r="D211" s="940"/>
      <c r="E211" s="940"/>
      <c r="F211" s="940"/>
      <c r="G211" s="940"/>
      <c r="H211" s="940"/>
      <c r="I211" s="940"/>
      <c r="J211" s="940"/>
      <c r="K211" s="940"/>
      <c r="L211" s="940"/>
      <c r="M211" s="940"/>
      <c r="N211" s="940"/>
      <c r="O211" s="940"/>
      <c r="P211" s="940"/>
      <c r="Q211" s="940"/>
      <c r="R211" s="940"/>
      <c r="S211" s="940"/>
      <c r="T211" s="940"/>
      <c r="U211" s="940"/>
      <c r="V211" s="940"/>
      <c r="W211" s="940"/>
      <c r="X211" s="940"/>
      <c r="Y211" s="940"/>
      <c r="Z211" s="940"/>
      <c r="AA211" s="940"/>
      <c r="AB211" s="940"/>
      <c r="AC211" s="940"/>
      <c r="AD211" s="940"/>
      <c r="AE211" s="940"/>
      <c r="AF211" s="940"/>
      <c r="AG211" s="940"/>
      <c r="AH211" s="940"/>
      <c r="AI211" s="940"/>
      <c r="AJ211" s="941"/>
      <c r="AK211" s="516" t="str">
        <f>IF(Y25="○","○",IF(AA25="○","○","×"))</f>
        <v>×</v>
      </c>
      <c r="AL211" s="255"/>
    </row>
    <row r="212" spans="1:60">
      <c r="A212" s="255"/>
      <c r="B212" s="517" t="s">
        <v>211</v>
      </c>
      <c r="C212" s="939" t="s">
        <v>212</v>
      </c>
      <c r="D212" s="940"/>
      <c r="E212" s="940"/>
      <c r="F212" s="940"/>
      <c r="G212" s="940"/>
      <c r="H212" s="940"/>
      <c r="I212" s="940"/>
      <c r="J212" s="940"/>
      <c r="K212" s="940"/>
      <c r="L212" s="940"/>
      <c r="M212" s="940"/>
      <c r="N212" s="940"/>
      <c r="O212" s="940"/>
      <c r="P212" s="940"/>
      <c r="Q212" s="940"/>
      <c r="R212" s="940"/>
      <c r="S212" s="940"/>
      <c r="T212" s="940"/>
      <c r="U212" s="940"/>
      <c r="V212" s="940"/>
      <c r="W212" s="940"/>
      <c r="X212" s="940"/>
      <c r="Y212" s="940"/>
      <c r="Z212" s="940"/>
      <c r="AA212" s="940"/>
      <c r="AB212" s="940"/>
      <c r="AC212" s="940"/>
      <c r="AD212" s="940"/>
      <c r="AE212" s="940"/>
      <c r="AF212" s="940"/>
      <c r="AG212" s="940"/>
      <c r="AH212" s="940"/>
      <c r="AI212" s="940"/>
      <c r="AJ212" s="941"/>
      <c r="AK212" s="516" t="str">
        <f>AB37</f>
        <v>×</v>
      </c>
      <c r="AL212" s="255"/>
    </row>
    <row r="213" spans="1:60">
      <c r="A213" s="255"/>
      <c r="B213" s="518" t="s">
        <v>213</v>
      </c>
      <c r="C213" s="942" t="s">
        <v>214</v>
      </c>
      <c r="D213" s="943"/>
      <c r="E213" s="943"/>
      <c r="F213" s="943"/>
      <c r="G213" s="943"/>
      <c r="H213" s="943"/>
      <c r="I213" s="943"/>
      <c r="J213" s="943"/>
      <c r="K213" s="943"/>
      <c r="L213" s="943"/>
      <c r="M213" s="943"/>
      <c r="N213" s="943"/>
      <c r="O213" s="943"/>
      <c r="P213" s="943"/>
      <c r="Q213" s="943"/>
      <c r="R213" s="943"/>
      <c r="S213" s="943"/>
      <c r="T213" s="943"/>
      <c r="U213" s="943"/>
      <c r="V213" s="943"/>
      <c r="W213" s="943"/>
      <c r="X213" s="943"/>
      <c r="Y213" s="943"/>
      <c r="Z213" s="943"/>
      <c r="AA213" s="943"/>
      <c r="AB213" s="943"/>
      <c r="AC213" s="943"/>
      <c r="AD213" s="943"/>
      <c r="AE213" s="943"/>
      <c r="AF213" s="943"/>
      <c r="AG213" s="943"/>
      <c r="AH213" s="943"/>
      <c r="AI213" s="943"/>
      <c r="AJ213" s="944"/>
      <c r="AK213" s="516" t="str">
        <f>AK42</f>
        <v>×</v>
      </c>
      <c r="AL213" s="255"/>
      <c r="AN213" s="475"/>
      <c r="AO213" s="475"/>
      <c r="AP213" s="475"/>
      <c r="AQ213" s="475"/>
      <c r="AR213" s="475"/>
      <c r="AS213" s="475"/>
      <c r="AT213" s="475"/>
      <c r="AU213" s="475"/>
      <c r="AV213" s="475"/>
      <c r="AW213" s="475"/>
      <c r="AX213" s="475"/>
      <c r="AY213" s="475"/>
      <c r="AZ213" s="475"/>
      <c r="BA213" s="475"/>
      <c r="BB213" s="475"/>
      <c r="BC213" s="475"/>
      <c r="BD213" s="475"/>
      <c r="BE213" s="475"/>
      <c r="BF213" s="475"/>
      <c r="BG213" s="475"/>
      <c r="BH213" s="475"/>
    </row>
    <row r="214" spans="1:60" ht="8.25" customHeight="1">
      <c r="A214" s="255"/>
      <c r="B214" s="255"/>
      <c r="C214" s="255"/>
      <c r="D214" s="255"/>
      <c r="E214" s="255"/>
      <c r="F214" s="255"/>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N214" s="475"/>
      <c r="AO214" s="475"/>
      <c r="AP214" s="475"/>
      <c r="AQ214" s="475"/>
      <c r="AR214" s="475"/>
      <c r="AS214" s="475"/>
      <c r="AT214" s="475"/>
      <c r="AU214" s="475"/>
      <c r="AV214" s="475"/>
      <c r="AW214" s="475"/>
      <c r="AX214" s="475"/>
      <c r="AY214" s="475"/>
      <c r="AZ214" s="475"/>
      <c r="BA214" s="475"/>
      <c r="BB214" s="475"/>
      <c r="BC214" s="475"/>
      <c r="BD214" s="475"/>
      <c r="BE214" s="475"/>
      <c r="BF214" s="475"/>
      <c r="BG214" s="475"/>
      <c r="BH214" s="475"/>
    </row>
    <row r="215" spans="1:60" s="475" customFormat="1" ht="15" customHeight="1">
      <c r="A215" s="471"/>
      <c r="B215" s="949" t="s">
        <v>215</v>
      </c>
      <c r="C215" s="949"/>
      <c r="D215" s="949"/>
      <c r="E215" s="949"/>
      <c r="F215" s="949"/>
      <c r="G215" s="949"/>
      <c r="H215" s="949"/>
      <c r="I215" s="949"/>
      <c r="J215" s="949"/>
      <c r="K215" s="949"/>
      <c r="L215" s="949"/>
      <c r="M215" s="949"/>
      <c r="N215" s="949"/>
      <c r="O215" s="949"/>
      <c r="P215" s="949"/>
      <c r="Q215" s="949"/>
      <c r="R215" s="949"/>
      <c r="S215" s="949"/>
      <c r="T215" s="949"/>
      <c r="U215" s="949"/>
      <c r="V215" s="949"/>
      <c r="W215" s="949"/>
      <c r="X215" s="949"/>
      <c r="Y215" s="949"/>
      <c r="Z215" s="949"/>
      <c r="AA215" s="949"/>
      <c r="AB215" s="949"/>
      <c r="AC215" s="949"/>
      <c r="AD215" s="949"/>
      <c r="AE215" s="949"/>
      <c r="AF215" s="949"/>
      <c r="AG215" s="949"/>
      <c r="AH215" s="949"/>
      <c r="AI215" s="949"/>
      <c r="AJ215" s="949"/>
      <c r="AK215" s="949"/>
      <c r="AL215" s="255"/>
      <c r="AM215" s="257"/>
    </row>
    <row r="216" spans="1:60" s="475" customFormat="1">
      <c r="A216" s="471"/>
      <c r="B216" s="519" t="s">
        <v>207</v>
      </c>
      <c r="C216" s="964" t="s">
        <v>216</v>
      </c>
      <c r="D216" s="965"/>
      <c r="E216" s="965"/>
      <c r="F216" s="965"/>
      <c r="G216" s="965"/>
      <c r="H216" s="965"/>
      <c r="I216" s="966"/>
      <c r="J216" s="957" t="s">
        <v>217</v>
      </c>
      <c r="K216" s="957"/>
      <c r="L216" s="957"/>
      <c r="M216" s="957"/>
      <c r="N216" s="957"/>
      <c r="O216" s="957"/>
      <c r="P216" s="957"/>
      <c r="Q216" s="957"/>
      <c r="R216" s="957"/>
      <c r="S216" s="957"/>
      <c r="T216" s="957"/>
      <c r="U216" s="957"/>
      <c r="V216" s="957"/>
      <c r="W216" s="957"/>
      <c r="X216" s="957"/>
      <c r="Y216" s="957"/>
      <c r="Z216" s="957"/>
      <c r="AA216" s="957"/>
      <c r="AB216" s="957"/>
      <c r="AC216" s="957"/>
      <c r="AD216" s="957"/>
      <c r="AE216" s="957"/>
      <c r="AF216" s="957"/>
      <c r="AG216" s="957"/>
      <c r="AH216" s="957"/>
      <c r="AI216" s="957"/>
      <c r="AJ216" s="958"/>
      <c r="AK216" s="516" t="str">
        <f>AH68</f>
        <v/>
      </c>
      <c r="AL216" s="520"/>
      <c r="AM216" s="257"/>
      <c r="AN216" s="265"/>
      <c r="AO216" s="265"/>
      <c r="AP216" s="265"/>
      <c r="AQ216" s="265"/>
      <c r="AR216" s="265"/>
      <c r="AS216" s="265"/>
      <c r="AT216" s="265"/>
      <c r="AU216" s="265"/>
      <c r="AV216" s="265"/>
      <c r="AW216" s="265"/>
      <c r="AX216" s="265"/>
      <c r="AY216" s="265"/>
      <c r="AZ216" s="265"/>
      <c r="BA216" s="265"/>
      <c r="BB216" s="265"/>
      <c r="BC216" s="265"/>
      <c r="BD216" s="265"/>
      <c r="BE216" s="265"/>
      <c r="BF216" s="265"/>
      <c r="BG216" s="265"/>
      <c r="BH216" s="265"/>
    </row>
    <row r="217" spans="1:60" s="475" customFormat="1" ht="27" customHeight="1">
      <c r="A217" s="471"/>
      <c r="B217" s="959" t="s">
        <v>211</v>
      </c>
      <c r="C217" s="954" t="s">
        <v>218</v>
      </c>
      <c r="D217" s="954"/>
      <c r="E217" s="954"/>
      <c r="F217" s="954"/>
      <c r="G217" s="954"/>
      <c r="H217" s="954"/>
      <c r="I217" s="954"/>
      <c r="J217" s="955" t="s">
        <v>219</v>
      </c>
      <c r="K217" s="955"/>
      <c r="L217" s="955"/>
      <c r="M217" s="955"/>
      <c r="N217" s="955"/>
      <c r="O217" s="955"/>
      <c r="P217" s="955"/>
      <c r="Q217" s="955"/>
      <c r="R217" s="955"/>
      <c r="S217" s="955"/>
      <c r="T217" s="955"/>
      <c r="U217" s="955"/>
      <c r="V217" s="955"/>
      <c r="W217" s="955"/>
      <c r="X217" s="955"/>
      <c r="Y217" s="955"/>
      <c r="Z217" s="955"/>
      <c r="AA217" s="955"/>
      <c r="AB217" s="955"/>
      <c r="AC217" s="955"/>
      <c r="AD217" s="955"/>
      <c r="AE217" s="955"/>
      <c r="AF217" s="955"/>
      <c r="AG217" s="955"/>
      <c r="AH217" s="955"/>
      <c r="AI217" s="955"/>
      <c r="AJ217" s="956"/>
      <c r="AK217" s="516" t="str">
        <f>Z75</f>
        <v/>
      </c>
      <c r="AL217" s="521"/>
      <c r="AM217" s="257"/>
      <c r="AN217" s="265"/>
      <c r="AO217" s="265"/>
      <c r="AP217" s="265"/>
      <c r="AQ217" s="265"/>
      <c r="AR217" s="265"/>
      <c r="AS217" s="265"/>
      <c r="AT217" s="265"/>
      <c r="AU217" s="265"/>
      <c r="AV217" s="265"/>
      <c r="AW217" s="265"/>
      <c r="AX217" s="265"/>
      <c r="AY217" s="265"/>
      <c r="AZ217" s="265"/>
      <c r="BA217" s="265"/>
      <c r="BB217" s="265"/>
      <c r="BC217" s="265"/>
      <c r="BD217" s="265"/>
      <c r="BE217" s="265"/>
      <c r="BF217" s="265"/>
      <c r="BG217" s="265"/>
      <c r="BH217" s="265"/>
    </row>
    <row r="218" spans="1:60" s="475" customFormat="1" ht="26.25" customHeight="1">
      <c r="A218" s="471"/>
      <c r="B218" s="959"/>
      <c r="C218" s="954"/>
      <c r="D218" s="954"/>
      <c r="E218" s="954"/>
      <c r="F218" s="954"/>
      <c r="G218" s="954"/>
      <c r="H218" s="954"/>
      <c r="I218" s="954"/>
      <c r="J218" s="955" t="s">
        <v>220</v>
      </c>
      <c r="K218" s="955"/>
      <c r="L218" s="955"/>
      <c r="M218" s="955"/>
      <c r="N218" s="955"/>
      <c r="O218" s="955"/>
      <c r="P218" s="955"/>
      <c r="Q218" s="955"/>
      <c r="R218" s="955"/>
      <c r="S218" s="955"/>
      <c r="T218" s="955"/>
      <c r="U218" s="955"/>
      <c r="V218" s="955"/>
      <c r="W218" s="955"/>
      <c r="X218" s="955"/>
      <c r="Y218" s="955"/>
      <c r="Z218" s="955"/>
      <c r="AA218" s="955"/>
      <c r="AB218" s="955"/>
      <c r="AC218" s="955"/>
      <c r="AD218" s="955"/>
      <c r="AE218" s="955"/>
      <c r="AF218" s="955"/>
      <c r="AG218" s="955"/>
      <c r="AH218" s="955"/>
      <c r="AI218" s="955"/>
      <c r="AJ218" s="956"/>
      <c r="AK218" s="516" t="str">
        <f>AB79</f>
        <v>○</v>
      </c>
      <c r="AL218" s="521"/>
      <c r="AM218" s="257"/>
      <c r="AN218" s="265"/>
      <c r="AO218" s="265"/>
      <c r="AP218" s="265"/>
      <c r="AQ218" s="265"/>
      <c r="AR218" s="265"/>
      <c r="AS218" s="265"/>
      <c r="AT218" s="265"/>
      <c r="AU218" s="265"/>
      <c r="AV218" s="265"/>
      <c r="AW218" s="265"/>
      <c r="AX218" s="265"/>
      <c r="AY218" s="265"/>
      <c r="AZ218" s="265"/>
      <c r="BA218" s="265"/>
      <c r="BB218" s="265"/>
      <c r="BC218" s="265"/>
      <c r="BD218" s="265"/>
      <c r="BE218" s="265"/>
      <c r="BF218" s="265"/>
      <c r="BG218" s="265"/>
      <c r="BH218" s="265"/>
    </row>
    <row r="219" spans="1:60" s="475" customFormat="1">
      <c r="A219" s="471"/>
      <c r="B219" s="959"/>
      <c r="C219" s="954"/>
      <c r="D219" s="954"/>
      <c r="E219" s="954"/>
      <c r="F219" s="954"/>
      <c r="G219" s="954"/>
      <c r="H219" s="954"/>
      <c r="I219" s="954"/>
      <c r="J219" s="957" t="s">
        <v>221</v>
      </c>
      <c r="K219" s="957"/>
      <c r="L219" s="957"/>
      <c r="M219" s="957"/>
      <c r="N219" s="957"/>
      <c r="O219" s="957"/>
      <c r="P219" s="957"/>
      <c r="Q219" s="957"/>
      <c r="R219" s="957"/>
      <c r="S219" s="957"/>
      <c r="T219" s="957"/>
      <c r="U219" s="957"/>
      <c r="V219" s="957"/>
      <c r="W219" s="957"/>
      <c r="X219" s="957"/>
      <c r="Y219" s="957"/>
      <c r="Z219" s="957"/>
      <c r="AA219" s="957"/>
      <c r="AB219" s="957"/>
      <c r="AC219" s="957"/>
      <c r="AD219" s="957"/>
      <c r="AE219" s="957"/>
      <c r="AF219" s="957"/>
      <c r="AG219" s="957"/>
      <c r="AH219" s="957"/>
      <c r="AI219" s="957"/>
      <c r="AJ219" s="958"/>
      <c r="AK219" s="516" t="str">
        <f>AI82</f>
        <v>○</v>
      </c>
      <c r="AL219" s="521"/>
      <c r="AM219" s="257"/>
    </row>
    <row r="220" spans="1:60" s="475" customFormat="1" ht="25.5" customHeight="1">
      <c r="A220" s="471"/>
      <c r="B220" s="959"/>
      <c r="C220" s="954"/>
      <c r="D220" s="954"/>
      <c r="E220" s="954"/>
      <c r="F220" s="954"/>
      <c r="G220" s="954"/>
      <c r="H220" s="954"/>
      <c r="I220" s="954"/>
      <c r="J220" s="955" t="s">
        <v>222</v>
      </c>
      <c r="K220" s="955"/>
      <c r="L220" s="955"/>
      <c r="M220" s="955"/>
      <c r="N220" s="955"/>
      <c r="O220" s="955"/>
      <c r="P220" s="955"/>
      <c r="Q220" s="955"/>
      <c r="R220" s="955"/>
      <c r="S220" s="955"/>
      <c r="T220" s="955"/>
      <c r="U220" s="955"/>
      <c r="V220" s="955"/>
      <c r="W220" s="955"/>
      <c r="X220" s="955"/>
      <c r="Y220" s="955"/>
      <c r="Z220" s="955"/>
      <c r="AA220" s="955"/>
      <c r="AB220" s="955"/>
      <c r="AC220" s="955"/>
      <c r="AD220" s="955"/>
      <c r="AE220" s="955"/>
      <c r="AF220" s="955"/>
      <c r="AG220" s="955"/>
      <c r="AH220" s="955"/>
      <c r="AI220" s="955"/>
      <c r="AJ220" s="956"/>
      <c r="AK220" s="516" t="str">
        <f>AI87</f>
        <v>○</v>
      </c>
      <c r="AL220" s="521"/>
      <c r="AM220" s="257"/>
    </row>
    <row r="221" spans="1:60" s="475" customFormat="1" ht="48.75" customHeight="1">
      <c r="A221" s="471"/>
      <c r="B221" s="959" t="s">
        <v>213</v>
      </c>
      <c r="C221" s="954" t="s">
        <v>224</v>
      </c>
      <c r="D221" s="954"/>
      <c r="E221" s="954"/>
      <c r="F221" s="954"/>
      <c r="G221" s="954"/>
      <c r="H221" s="954"/>
      <c r="I221" s="954"/>
      <c r="J221" s="955" t="s">
        <v>225</v>
      </c>
      <c r="K221" s="955"/>
      <c r="L221" s="955"/>
      <c r="M221" s="955"/>
      <c r="N221" s="955"/>
      <c r="O221" s="955"/>
      <c r="P221" s="955"/>
      <c r="Q221" s="955"/>
      <c r="R221" s="955"/>
      <c r="S221" s="955"/>
      <c r="T221" s="955"/>
      <c r="U221" s="955"/>
      <c r="V221" s="955"/>
      <c r="W221" s="955"/>
      <c r="X221" s="955"/>
      <c r="Y221" s="955"/>
      <c r="Z221" s="955"/>
      <c r="AA221" s="955"/>
      <c r="AB221" s="955"/>
      <c r="AC221" s="955"/>
      <c r="AD221" s="955"/>
      <c r="AE221" s="955"/>
      <c r="AF221" s="955"/>
      <c r="AG221" s="955"/>
      <c r="AH221" s="955"/>
      <c r="AI221" s="955"/>
      <c r="AJ221" s="956"/>
      <c r="AK221" s="516" t="str">
        <f>IF(AI93="該当",IF(AND(OR(T98="○",AK103="○"),OR(T106="○",AK114="○")),"○","×"),"")</f>
        <v/>
      </c>
      <c r="AL221" s="522"/>
      <c r="AM221" s="257"/>
      <c r="AN221" s="265"/>
      <c r="AO221" s="265"/>
      <c r="AP221" s="265"/>
      <c r="AQ221" s="265"/>
      <c r="AR221" s="265"/>
      <c r="AS221" s="265"/>
      <c r="AT221" s="265"/>
      <c r="AU221" s="265"/>
      <c r="AV221" s="265"/>
      <c r="AW221" s="265"/>
      <c r="AX221" s="265"/>
      <c r="AY221" s="265"/>
      <c r="AZ221" s="265"/>
      <c r="BA221" s="265"/>
      <c r="BB221" s="265"/>
      <c r="BC221" s="265"/>
      <c r="BD221" s="265"/>
      <c r="BE221" s="265"/>
      <c r="BF221" s="265"/>
      <c r="BG221" s="265"/>
      <c r="BH221" s="265"/>
    </row>
    <row r="222" spans="1:60" s="475" customFormat="1" ht="49.5" customHeight="1">
      <c r="A222" s="471"/>
      <c r="B222" s="959"/>
      <c r="C222" s="954"/>
      <c r="D222" s="954"/>
      <c r="E222" s="954"/>
      <c r="F222" s="954"/>
      <c r="G222" s="954"/>
      <c r="H222" s="954"/>
      <c r="I222" s="954"/>
      <c r="J222" s="955" t="s">
        <v>226</v>
      </c>
      <c r="K222" s="955"/>
      <c r="L222" s="955"/>
      <c r="M222" s="955"/>
      <c r="N222" s="955"/>
      <c r="O222" s="955"/>
      <c r="P222" s="955"/>
      <c r="Q222" s="955"/>
      <c r="R222" s="955"/>
      <c r="S222" s="955"/>
      <c r="T222" s="955"/>
      <c r="U222" s="955"/>
      <c r="V222" s="955"/>
      <c r="W222" s="955"/>
      <c r="X222" s="955"/>
      <c r="Y222" s="955"/>
      <c r="Z222" s="955"/>
      <c r="AA222" s="955"/>
      <c r="AB222" s="955"/>
      <c r="AC222" s="955"/>
      <c r="AD222" s="955"/>
      <c r="AE222" s="955"/>
      <c r="AF222" s="955"/>
      <c r="AG222" s="955"/>
      <c r="AH222" s="955"/>
      <c r="AI222" s="955"/>
      <c r="AJ222" s="956"/>
      <c r="AK222" s="516" t="str">
        <f>IF(AI95="該当",IF(OR(OR(T98="○",AK103="○"),OR(T106="○",AK114="○")),"○","×"),"")</f>
        <v>×</v>
      </c>
      <c r="AL222" s="522"/>
      <c r="AM222" s="257"/>
      <c r="AN222" s="265"/>
      <c r="AO222" s="265"/>
      <c r="AP222" s="265"/>
      <c r="AQ222" s="265"/>
      <c r="AR222" s="265"/>
      <c r="AS222" s="265"/>
      <c r="AT222" s="265"/>
      <c r="AU222" s="265"/>
      <c r="AV222" s="265"/>
      <c r="AW222" s="265"/>
      <c r="AX222" s="265"/>
      <c r="AY222" s="265"/>
      <c r="AZ222" s="265"/>
      <c r="BA222" s="265"/>
      <c r="BB222" s="265"/>
      <c r="BC222" s="265"/>
      <c r="BD222" s="265"/>
      <c r="BE222" s="265"/>
      <c r="BF222" s="265"/>
      <c r="BG222" s="265"/>
      <c r="BH222" s="265"/>
    </row>
    <row r="223" spans="1:60" s="265" customFormat="1" ht="26.25" customHeight="1">
      <c r="A223" s="264"/>
      <c r="B223" s="517" t="s">
        <v>223</v>
      </c>
      <c r="C223" s="954" t="s">
        <v>227</v>
      </c>
      <c r="D223" s="954"/>
      <c r="E223" s="954"/>
      <c r="F223" s="954"/>
      <c r="G223" s="954"/>
      <c r="H223" s="954"/>
      <c r="I223" s="954"/>
      <c r="J223" s="955" t="s">
        <v>228</v>
      </c>
      <c r="K223" s="955"/>
      <c r="L223" s="955"/>
      <c r="M223" s="955"/>
      <c r="N223" s="955"/>
      <c r="O223" s="955"/>
      <c r="P223" s="955"/>
      <c r="Q223" s="955"/>
      <c r="R223" s="955"/>
      <c r="S223" s="955"/>
      <c r="T223" s="955"/>
      <c r="U223" s="955"/>
      <c r="V223" s="955"/>
      <c r="W223" s="955"/>
      <c r="X223" s="955"/>
      <c r="Y223" s="955"/>
      <c r="Z223" s="955"/>
      <c r="AA223" s="955"/>
      <c r="AB223" s="955"/>
      <c r="AC223" s="955"/>
      <c r="AD223" s="955"/>
      <c r="AE223" s="955"/>
      <c r="AF223" s="955"/>
      <c r="AG223" s="955"/>
      <c r="AH223" s="955"/>
      <c r="AI223" s="955"/>
      <c r="AJ223" s="956"/>
      <c r="AK223" s="516" t="str">
        <f>IF(AM117="記入不要","",IF(OR(S118="○",AK125="○"),"○","×"))</f>
        <v>×</v>
      </c>
      <c r="AL223" s="255"/>
      <c r="AM223" s="257"/>
    </row>
    <row r="224" spans="1:60" s="265" customFormat="1" ht="36" customHeight="1">
      <c r="A224" s="264"/>
      <c r="B224" s="517" t="s">
        <v>2354</v>
      </c>
      <c r="C224" s="954" t="s">
        <v>229</v>
      </c>
      <c r="D224" s="954"/>
      <c r="E224" s="954"/>
      <c r="F224" s="954"/>
      <c r="G224" s="954"/>
      <c r="H224" s="954"/>
      <c r="I224" s="954"/>
      <c r="J224" s="955" t="s">
        <v>230</v>
      </c>
      <c r="K224" s="955"/>
      <c r="L224" s="955"/>
      <c r="M224" s="955"/>
      <c r="N224" s="955"/>
      <c r="O224" s="955"/>
      <c r="P224" s="955"/>
      <c r="Q224" s="955"/>
      <c r="R224" s="955"/>
      <c r="S224" s="955"/>
      <c r="T224" s="955"/>
      <c r="U224" s="955"/>
      <c r="V224" s="955"/>
      <c r="W224" s="955"/>
      <c r="X224" s="955"/>
      <c r="Y224" s="955"/>
      <c r="Z224" s="955"/>
      <c r="AA224" s="955"/>
      <c r="AB224" s="955"/>
      <c r="AC224" s="955"/>
      <c r="AD224" s="955"/>
      <c r="AE224" s="955"/>
      <c r="AF224" s="955"/>
      <c r="AG224" s="955"/>
      <c r="AH224" s="955"/>
      <c r="AI224" s="955"/>
      <c r="AJ224" s="956"/>
      <c r="AK224" s="516" t="str">
        <f>IF(OR(AND(AD129&lt;&gt;"×",AD131&lt;&gt;"×"),AK134="○"),"○","×")</f>
        <v>○</v>
      </c>
      <c r="AL224" s="255"/>
      <c r="AM224" s="257"/>
    </row>
    <row r="225" spans="1:60" s="265" customFormat="1">
      <c r="A225" s="264"/>
      <c r="B225" s="517" t="s">
        <v>2355</v>
      </c>
      <c r="C225" s="954" t="s">
        <v>232</v>
      </c>
      <c r="D225" s="954"/>
      <c r="E225" s="954"/>
      <c r="F225" s="954"/>
      <c r="G225" s="954"/>
      <c r="H225" s="954"/>
      <c r="I225" s="954"/>
      <c r="J225" s="957" t="s">
        <v>233</v>
      </c>
      <c r="K225" s="957"/>
      <c r="L225" s="957"/>
      <c r="M225" s="957"/>
      <c r="N225" s="957"/>
      <c r="O225" s="957"/>
      <c r="P225" s="957"/>
      <c r="Q225" s="957"/>
      <c r="R225" s="957"/>
      <c r="S225" s="957"/>
      <c r="T225" s="957"/>
      <c r="U225" s="957"/>
      <c r="V225" s="957"/>
      <c r="W225" s="957"/>
      <c r="X225" s="957"/>
      <c r="Y225" s="957"/>
      <c r="Z225" s="957"/>
      <c r="AA225" s="957"/>
      <c r="AB225" s="957"/>
      <c r="AC225" s="957"/>
      <c r="AD225" s="957"/>
      <c r="AE225" s="957"/>
      <c r="AF225" s="957"/>
      <c r="AG225" s="957"/>
      <c r="AH225" s="957"/>
      <c r="AI225" s="957"/>
      <c r="AJ225" s="958"/>
      <c r="AK225" s="516" t="str">
        <f>IF(AND(S143="",S144=""),"",IF(AND(S143&lt;&gt;"×",S144&lt;&gt;"×"),"○","×"))</f>
        <v>○</v>
      </c>
      <c r="AL225" s="522"/>
      <c r="AM225" s="257"/>
    </row>
    <row r="226" spans="1:60" s="265" customFormat="1">
      <c r="A226" s="264"/>
      <c r="B226" s="959" t="s">
        <v>231</v>
      </c>
      <c r="C226" s="954" t="s">
        <v>234</v>
      </c>
      <c r="D226" s="954"/>
      <c r="E226" s="954"/>
      <c r="F226" s="954"/>
      <c r="G226" s="954"/>
      <c r="H226" s="954"/>
      <c r="I226" s="954"/>
      <c r="J226" s="957" t="s">
        <v>235</v>
      </c>
      <c r="K226" s="957"/>
      <c r="L226" s="957"/>
      <c r="M226" s="957"/>
      <c r="N226" s="957"/>
      <c r="O226" s="957"/>
      <c r="P226" s="957"/>
      <c r="Q226" s="957"/>
      <c r="R226" s="957"/>
      <c r="S226" s="957"/>
      <c r="T226" s="957"/>
      <c r="U226" s="957"/>
      <c r="V226" s="957"/>
      <c r="W226" s="957"/>
      <c r="X226" s="957"/>
      <c r="Y226" s="957"/>
      <c r="Z226" s="957"/>
      <c r="AA226" s="957"/>
      <c r="AB226" s="957"/>
      <c r="AC226" s="957"/>
      <c r="AD226" s="957"/>
      <c r="AE226" s="957"/>
      <c r="AF226" s="957"/>
      <c r="AG226" s="957"/>
      <c r="AH226" s="957"/>
      <c r="AI226" s="957"/>
      <c r="AJ226" s="958"/>
      <c r="AK226" s="516" t="str">
        <f>AK153</f>
        <v>×</v>
      </c>
      <c r="AL226" s="255"/>
      <c r="AM226" s="257"/>
      <c r="AN226" s="257"/>
      <c r="AO226" s="257"/>
      <c r="AP226" s="257"/>
      <c r="AQ226" s="257"/>
      <c r="AR226" s="257"/>
      <c r="AS226" s="257"/>
      <c r="AT226" s="257"/>
      <c r="AU226" s="257"/>
      <c r="AV226" s="257"/>
      <c r="AW226" s="257"/>
      <c r="AX226" s="257"/>
      <c r="AY226" s="257"/>
      <c r="AZ226" s="257"/>
      <c r="BA226" s="257"/>
      <c r="BB226" s="293"/>
      <c r="BC226" s="257"/>
      <c r="BD226" s="257"/>
      <c r="BE226" s="257"/>
      <c r="BF226" s="257"/>
      <c r="BG226" s="257"/>
      <c r="BH226" s="257"/>
    </row>
    <row r="227" spans="1:60" s="265" customFormat="1">
      <c r="A227" s="264"/>
      <c r="B227" s="960"/>
      <c r="C227" s="961"/>
      <c r="D227" s="961"/>
      <c r="E227" s="961"/>
      <c r="F227" s="961"/>
      <c r="G227" s="961"/>
      <c r="H227" s="961"/>
      <c r="I227" s="961"/>
      <c r="J227" s="962" t="s">
        <v>236</v>
      </c>
      <c r="K227" s="962"/>
      <c r="L227" s="962"/>
      <c r="M227" s="962"/>
      <c r="N227" s="962"/>
      <c r="O227" s="962"/>
      <c r="P227" s="962"/>
      <c r="Q227" s="962"/>
      <c r="R227" s="962"/>
      <c r="S227" s="962"/>
      <c r="T227" s="962"/>
      <c r="U227" s="962"/>
      <c r="V227" s="962"/>
      <c r="W227" s="962"/>
      <c r="X227" s="962"/>
      <c r="Y227" s="962"/>
      <c r="Z227" s="962"/>
      <c r="AA227" s="962"/>
      <c r="AB227" s="962"/>
      <c r="AC227" s="962"/>
      <c r="AD227" s="962"/>
      <c r="AE227" s="962"/>
      <c r="AF227" s="962"/>
      <c r="AG227" s="962"/>
      <c r="AH227" s="962"/>
      <c r="AI227" s="962"/>
      <c r="AJ227" s="963"/>
      <c r="AK227" s="516" t="str">
        <f>AK180</f>
        <v/>
      </c>
      <c r="AL227" s="255"/>
      <c r="AM227" s="257"/>
      <c r="AN227" s="257"/>
      <c r="AO227" s="257"/>
      <c r="AP227" s="257"/>
      <c r="AQ227" s="257"/>
      <c r="AR227" s="257"/>
      <c r="AS227" s="257"/>
      <c r="AT227" s="257"/>
      <c r="AU227" s="257"/>
      <c r="AV227" s="257"/>
      <c r="AW227" s="257"/>
      <c r="AX227" s="257"/>
      <c r="AY227" s="257"/>
      <c r="AZ227" s="257"/>
      <c r="BA227" s="257"/>
      <c r="BB227" s="293"/>
      <c r="BC227" s="257"/>
      <c r="BD227" s="257"/>
      <c r="BE227" s="257"/>
      <c r="BF227" s="257"/>
      <c r="BG227" s="257"/>
      <c r="BH227" s="257"/>
    </row>
    <row r="228" spans="1:60" ht="7.5" customHeight="1">
      <c r="A228" s="255"/>
      <c r="B228" s="255"/>
      <c r="C228" s="255"/>
      <c r="D228" s="255"/>
      <c r="E228" s="255"/>
      <c r="F228" s="255"/>
      <c r="G228" s="255"/>
      <c r="H228" s="255"/>
      <c r="I228" s="255"/>
      <c r="J228" s="255"/>
      <c r="K228" s="255"/>
      <c r="L228" s="255"/>
      <c r="M228" s="255"/>
      <c r="N228" s="255"/>
      <c r="O228" s="255"/>
      <c r="P228" s="255"/>
      <c r="Q228" s="255"/>
      <c r="R228" s="255"/>
      <c r="S228" s="255"/>
      <c r="T228" s="255"/>
      <c r="U228" s="255"/>
      <c r="V228" s="255"/>
      <c r="W228" s="255"/>
      <c r="X228" s="255"/>
      <c r="Y228" s="255"/>
      <c r="Z228" s="255"/>
      <c r="AA228" s="255"/>
      <c r="AB228" s="255"/>
      <c r="AC228" s="255"/>
      <c r="AD228" s="255"/>
      <c r="AE228" s="255"/>
      <c r="AF228" s="255"/>
      <c r="AG228" s="255"/>
      <c r="AH228" s="255"/>
      <c r="AI228" s="255"/>
      <c r="AJ228" s="255"/>
      <c r="AK228" s="255"/>
      <c r="AL228" s="255"/>
    </row>
    <row r="229" spans="1:60">
      <c r="A229" s="255"/>
      <c r="B229" s="949" t="s">
        <v>237</v>
      </c>
      <c r="C229" s="949"/>
      <c r="D229" s="949"/>
      <c r="E229" s="949"/>
      <c r="F229" s="949"/>
      <c r="G229" s="949"/>
      <c r="H229" s="949"/>
      <c r="I229" s="949"/>
      <c r="J229" s="949"/>
      <c r="K229" s="949"/>
      <c r="L229" s="949"/>
      <c r="M229" s="949"/>
      <c r="N229" s="949"/>
      <c r="O229" s="949"/>
      <c r="P229" s="949"/>
      <c r="Q229" s="949"/>
      <c r="R229" s="949"/>
      <c r="S229" s="949"/>
      <c r="T229" s="949"/>
      <c r="U229" s="949"/>
      <c r="V229" s="949"/>
      <c r="W229" s="949"/>
      <c r="X229" s="949"/>
      <c r="Y229" s="949"/>
      <c r="Z229" s="949"/>
      <c r="AA229" s="949"/>
      <c r="AB229" s="949"/>
      <c r="AC229" s="949"/>
      <c r="AD229" s="949"/>
      <c r="AE229" s="949"/>
      <c r="AF229" s="949"/>
      <c r="AG229" s="949"/>
      <c r="AH229" s="949"/>
      <c r="AI229" s="949"/>
      <c r="AJ229" s="949"/>
      <c r="AK229" s="949"/>
      <c r="AL229" s="255"/>
    </row>
    <row r="230" spans="1:60">
      <c r="A230" s="255"/>
      <c r="B230" s="523" t="s">
        <v>28</v>
      </c>
      <c r="C230" s="950" t="s">
        <v>238</v>
      </c>
      <c r="D230" s="950"/>
      <c r="E230" s="950"/>
      <c r="F230" s="950"/>
      <c r="G230" s="950"/>
      <c r="H230" s="950"/>
      <c r="I230" s="950"/>
      <c r="J230" s="950"/>
      <c r="K230" s="950"/>
      <c r="L230" s="950"/>
      <c r="M230" s="950"/>
      <c r="N230" s="950"/>
      <c r="O230" s="950"/>
      <c r="P230" s="950"/>
      <c r="Q230" s="950"/>
      <c r="R230" s="950"/>
      <c r="S230" s="950"/>
      <c r="T230" s="950"/>
      <c r="U230" s="950"/>
      <c r="V230" s="950"/>
      <c r="W230" s="950"/>
      <c r="X230" s="950"/>
      <c r="Y230" s="950"/>
      <c r="Z230" s="950"/>
      <c r="AA230" s="950"/>
      <c r="AB230" s="950"/>
      <c r="AC230" s="950"/>
      <c r="AD230" s="950"/>
      <c r="AE230" s="950"/>
      <c r="AF230" s="950"/>
      <c r="AG230" s="950"/>
      <c r="AH230" s="950"/>
      <c r="AI230" s="950"/>
      <c r="AJ230" s="951"/>
      <c r="AK230" s="516" t="str">
        <f>AK186</f>
        <v>×</v>
      </c>
      <c r="AL230" s="255"/>
    </row>
    <row r="231" spans="1:60" ht="13.5" customHeight="1">
      <c r="B231" s="524" t="s">
        <v>28</v>
      </c>
      <c r="C231" s="952" t="s">
        <v>2246</v>
      </c>
      <c r="D231" s="952"/>
      <c r="E231" s="952"/>
      <c r="F231" s="952"/>
      <c r="G231" s="952"/>
      <c r="H231" s="952"/>
      <c r="I231" s="952"/>
      <c r="J231" s="952"/>
      <c r="K231" s="952"/>
      <c r="L231" s="952"/>
      <c r="M231" s="952"/>
      <c r="N231" s="952"/>
      <c r="O231" s="952"/>
      <c r="P231" s="952"/>
      <c r="Q231" s="952"/>
      <c r="R231" s="952"/>
      <c r="S231" s="952"/>
      <c r="T231" s="952"/>
      <c r="U231" s="952"/>
      <c r="V231" s="952"/>
      <c r="W231" s="952"/>
      <c r="X231" s="952"/>
      <c r="Y231" s="952"/>
      <c r="Z231" s="952"/>
      <c r="AA231" s="952"/>
      <c r="AB231" s="952"/>
      <c r="AC231" s="952"/>
      <c r="AD231" s="952"/>
      <c r="AE231" s="952"/>
      <c r="AF231" s="952"/>
      <c r="AG231" s="952"/>
      <c r="AH231" s="952"/>
      <c r="AI231" s="952"/>
      <c r="AJ231" s="953"/>
      <c r="AK231" s="516" t="str">
        <f>AK196</f>
        <v>×</v>
      </c>
      <c r="AL231" s="255"/>
    </row>
    <row r="232" spans="1:60" ht="4.5" customHeight="1">
      <c r="A232" s="255"/>
      <c r="B232" s="255"/>
      <c r="C232" s="255"/>
      <c r="D232" s="255"/>
      <c r="E232" s="255"/>
      <c r="F232" s="255"/>
      <c r="G232" s="25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row>
    <row r="246" spans="2:60">
      <c r="AN246" s="497"/>
      <c r="AO246" s="497"/>
      <c r="AP246" s="497"/>
      <c r="AQ246" s="497"/>
      <c r="AR246" s="497"/>
      <c r="AS246" s="497"/>
      <c r="AT246" s="497"/>
      <c r="AU246" s="497"/>
      <c r="AV246" s="497"/>
      <c r="AW246" s="497"/>
      <c r="AX246" s="497"/>
      <c r="AY246" s="497"/>
      <c r="AZ246" s="497"/>
      <c r="BA246" s="497"/>
      <c r="BB246" s="497"/>
      <c r="BC246" s="497"/>
      <c r="BD246" s="497"/>
      <c r="BE246" s="497"/>
      <c r="BF246" s="497"/>
      <c r="BG246" s="497"/>
      <c r="BH246" s="497"/>
    </row>
    <row r="247" spans="2:60" s="497" customFormat="1">
      <c r="B247" s="257"/>
      <c r="C247" s="257"/>
      <c r="D247" s="257"/>
      <c r="E247" s="257"/>
      <c r="F247" s="257"/>
      <c r="G247" s="257"/>
      <c r="H247" s="257"/>
      <c r="I247" s="257"/>
      <c r="J247" s="257"/>
      <c r="K247" s="257"/>
      <c r="L247" s="257"/>
      <c r="M247" s="257"/>
      <c r="N247" s="257"/>
      <c r="O247" s="257"/>
      <c r="P247" s="257"/>
      <c r="Q247" s="257"/>
      <c r="R247" s="257"/>
      <c r="S247" s="257"/>
      <c r="T247" s="257"/>
      <c r="U247" s="257"/>
      <c r="V247" s="257"/>
      <c r="W247" s="257"/>
      <c r="X247" s="257"/>
      <c r="Y247" s="257"/>
      <c r="Z247" s="257"/>
      <c r="AA247" s="257"/>
      <c r="AB247" s="257"/>
      <c r="AC247" s="257"/>
      <c r="AD247" s="257"/>
      <c r="AE247" s="257"/>
      <c r="AF247" s="257"/>
      <c r="AG247" s="257"/>
      <c r="AH247" s="257"/>
      <c r="AI247" s="257"/>
      <c r="AJ247" s="257"/>
      <c r="AK247" s="257"/>
      <c r="AL247" s="257"/>
      <c r="AM247" s="257"/>
    </row>
    <row r="248" spans="2:60" s="497" customFormat="1">
      <c r="B248" s="257"/>
      <c r="C248" s="257"/>
      <c r="D248" s="257"/>
      <c r="E248" s="257"/>
      <c r="F248" s="257"/>
      <c r="G248" s="257"/>
      <c r="H248" s="257"/>
      <c r="I248" s="257"/>
      <c r="J248" s="257"/>
      <c r="K248" s="257"/>
      <c r="L248" s="257"/>
      <c r="M248" s="257"/>
      <c r="N248" s="257"/>
      <c r="O248" s="257"/>
      <c r="P248" s="257"/>
      <c r="Q248" s="257"/>
      <c r="R248" s="257"/>
      <c r="S248" s="257"/>
      <c r="T248" s="257"/>
      <c r="U248" s="257"/>
      <c r="V248" s="257"/>
      <c r="W248" s="257"/>
      <c r="X248" s="257"/>
      <c r="Y248" s="257"/>
      <c r="Z248" s="257"/>
      <c r="AA248" s="257"/>
      <c r="AB248" s="257"/>
      <c r="AC248" s="257"/>
      <c r="AD248" s="257"/>
      <c r="AE248" s="257"/>
      <c r="AF248" s="257"/>
      <c r="AG248" s="257"/>
      <c r="AH248" s="257"/>
      <c r="AI248" s="257"/>
      <c r="AJ248" s="257"/>
      <c r="AK248" s="257"/>
      <c r="AL248" s="257"/>
      <c r="AM248" s="257"/>
    </row>
    <row r="249" spans="2:60" s="497" customFormat="1">
      <c r="B249" s="257"/>
      <c r="C249" s="257"/>
      <c r="D249" s="257"/>
      <c r="E249" s="257"/>
      <c r="F249" s="257"/>
      <c r="G249" s="257"/>
      <c r="H249" s="257"/>
      <c r="I249" s="257"/>
      <c r="J249" s="257"/>
      <c r="K249" s="257"/>
      <c r="L249" s="257"/>
      <c r="M249" s="257"/>
      <c r="N249" s="257"/>
      <c r="O249" s="257"/>
      <c r="P249" s="257"/>
      <c r="Q249" s="257"/>
      <c r="R249" s="257"/>
      <c r="S249" s="257"/>
      <c r="T249" s="257"/>
      <c r="U249" s="257"/>
      <c r="V249" s="257"/>
      <c r="W249" s="257"/>
      <c r="X249" s="257"/>
      <c r="Y249" s="257"/>
      <c r="Z249" s="257"/>
      <c r="AA249" s="257"/>
      <c r="AB249" s="257"/>
      <c r="AC249" s="257"/>
      <c r="AD249" s="257"/>
      <c r="AE249" s="257"/>
      <c r="AF249" s="257"/>
      <c r="AG249" s="257"/>
      <c r="AH249" s="257"/>
      <c r="AI249" s="257"/>
      <c r="AJ249" s="257"/>
      <c r="AK249" s="257"/>
      <c r="AL249" s="257"/>
      <c r="AM249" s="257"/>
      <c r="AN249" s="257"/>
      <c r="AO249" s="257"/>
      <c r="AP249" s="257"/>
      <c r="AQ249" s="257"/>
      <c r="AR249" s="257"/>
      <c r="AS249" s="257"/>
      <c r="AT249" s="257"/>
      <c r="AU249" s="257"/>
      <c r="AV249" s="257"/>
      <c r="AW249" s="257"/>
      <c r="AX249" s="257"/>
      <c r="AY249" s="257"/>
      <c r="AZ249" s="257"/>
      <c r="BA249" s="257"/>
      <c r="BB249" s="257"/>
      <c r="BC249" s="257"/>
      <c r="BD249" s="257"/>
      <c r="BE249" s="257"/>
      <c r="BF249" s="257"/>
      <c r="BG249" s="257"/>
      <c r="BH249" s="257"/>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0"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90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90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48"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49"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50"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51"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52"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53"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54"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55"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56"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57"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58"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59"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60"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61"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62"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63"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904"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905"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906"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907"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908"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909"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910"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911"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912"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913"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914"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915"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916"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917"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918"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919"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920"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921"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922"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923"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924"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925"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926"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927"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928"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929"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930"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931"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932"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933"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934"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935"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936"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937"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938"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939"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940"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941"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942"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943"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44"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45"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AT8" sqref="AT8:AT9"/>
    </sheetView>
  </sheetViews>
  <sheetFormatPr defaultRowHeight="13.5"/>
  <cols>
    <col min="1" max="1" width="1.625" style="170" customWidth="1"/>
    <col min="2" max="5" width="2.25" style="170" customWidth="1"/>
    <col min="6" max="6" width="2.375" style="170" customWidth="1"/>
    <col min="7" max="9" width="2.125" style="170" customWidth="1"/>
    <col min="10" max="10" width="1.875" style="170" customWidth="1"/>
    <col min="11" max="12" width="2.125" style="170" customWidth="1"/>
    <col min="13" max="13" width="2.375" style="170" customWidth="1"/>
    <col min="14" max="15" width="2.125" style="170" customWidth="1"/>
    <col min="16" max="16" width="2.75" style="170" customWidth="1"/>
    <col min="17" max="19" width="2.125" style="170" customWidth="1"/>
    <col min="20" max="20" width="1.375" style="170" customWidth="1"/>
    <col min="21" max="30" width="2.125" style="170" customWidth="1"/>
    <col min="31" max="31" width="2.5" style="170" customWidth="1"/>
    <col min="32" max="32" width="2.75" style="170" customWidth="1"/>
    <col min="33" max="38" width="2.125" style="170" customWidth="1"/>
    <col min="39" max="39" width="2.75" style="170" customWidth="1"/>
    <col min="40" max="40" width="2.5" style="170" customWidth="1"/>
    <col min="41" max="42" width="2.125" style="170" customWidth="1"/>
    <col min="43" max="43" width="1.625" style="170" customWidth="1"/>
    <col min="44" max="44" width="2" style="170" customWidth="1"/>
    <col min="45" max="48" width="2.625" style="170" customWidth="1"/>
    <col min="49" max="62" width="2.875" style="170" customWidth="1"/>
    <col min="63" max="72" width="2.25" style="170" customWidth="1"/>
    <col min="73" max="73" width="3.125" style="170" customWidth="1"/>
    <col min="74" max="75" width="2.25" style="170" customWidth="1"/>
    <col min="76" max="76" width="3" style="170" customWidth="1"/>
    <col min="77" max="78" width="2.25" style="170" customWidth="1"/>
    <col min="79" max="81" width="2.125" style="170" customWidth="1"/>
    <col min="82" max="82" width="2" style="170" customWidth="1"/>
    <col min="83" max="85" width="2.375" style="170" hidden="1" customWidth="1"/>
    <col min="86" max="86" width="3.125" style="170" hidden="1" customWidth="1"/>
    <col min="87" max="88" width="2.375" style="170" hidden="1" customWidth="1"/>
    <col min="89" max="92" width="2.375" style="170" customWidth="1"/>
    <col min="93" max="102" width="1.625" style="170" customWidth="1"/>
    <col min="103" max="16384" width="9" style="170"/>
  </cols>
  <sheetData>
    <row r="1" spans="1:88" ht="18" customHeight="1">
      <c r="B1" s="171" t="s">
        <v>2286</v>
      </c>
      <c r="M1" s="172"/>
      <c r="N1" s="1056" t="s">
        <v>2285</v>
      </c>
      <c r="O1" s="1056"/>
      <c r="P1" s="1056"/>
      <c r="Q1" s="1056"/>
      <c r="R1" s="1056"/>
      <c r="S1" s="1056"/>
      <c r="T1" s="1056"/>
      <c r="U1" s="1056"/>
      <c r="V1" s="1056"/>
      <c r="W1" s="1056"/>
      <c r="X1" s="1056"/>
      <c r="Y1" s="1056"/>
      <c r="Z1" s="1056"/>
      <c r="AA1" s="1056"/>
      <c r="AB1" s="1056"/>
      <c r="AC1" s="1056"/>
      <c r="AD1" s="1056"/>
      <c r="AE1" s="1056"/>
      <c r="AF1" s="1175" t="s">
        <v>25</v>
      </c>
      <c r="AG1" s="1175"/>
      <c r="AH1" s="1175"/>
      <c r="AI1" s="1176" t="str">
        <f>IF(G5="","",G5)</f>
        <v/>
      </c>
      <c r="AJ1" s="1176"/>
      <c r="AK1" s="1176"/>
      <c r="AL1" s="1176"/>
      <c r="AM1" s="1176"/>
      <c r="AN1" s="1176"/>
      <c r="AO1" s="1176"/>
      <c r="AP1" s="1176"/>
      <c r="AS1" s="1000" t="str">
        <f>B9&amp;G9&amp;L9</f>
        <v/>
      </c>
      <c r="AT1" s="1001"/>
      <c r="AU1" s="1001"/>
      <c r="AV1" s="1001"/>
      <c r="AW1" s="1001"/>
      <c r="AX1" s="1001"/>
      <c r="AY1" s="1001"/>
      <c r="AZ1" s="1001"/>
      <c r="BA1" s="1001"/>
      <c r="BB1" s="1001"/>
      <c r="BC1" s="1001"/>
      <c r="BD1" s="1001"/>
      <c r="BE1" s="1002"/>
      <c r="BF1" s="999" t="str">
        <f>IFERROR(VLOOKUP(Y5,【参考】数式用!$AJ$2:$AK$24,2,FALSE),"")</f>
        <v/>
      </c>
      <c r="BG1" s="999"/>
      <c r="BH1" s="999"/>
      <c r="BI1" s="999"/>
      <c r="BJ1" s="999"/>
      <c r="BK1" s="999"/>
      <c r="BL1" s="999"/>
      <c r="BM1" s="999"/>
      <c r="BN1" s="999"/>
      <c r="BO1" s="999"/>
      <c r="BP1" s="999"/>
      <c r="CE1" s="173" t="s">
        <v>2374</v>
      </c>
    </row>
    <row r="2" spans="1:88" s="174" customFormat="1" ht="19.5" customHeight="1" thickBot="1">
      <c r="C2" s="172"/>
      <c r="D2" s="172"/>
      <c r="E2" s="172"/>
      <c r="F2" s="172"/>
      <c r="G2" s="172"/>
      <c r="H2" s="172"/>
      <c r="I2" s="172"/>
      <c r="J2" s="172"/>
      <c r="K2" s="172"/>
      <c r="L2" s="172"/>
      <c r="M2" s="172"/>
      <c r="N2" s="1056"/>
      <c r="O2" s="1056"/>
      <c r="P2" s="1056"/>
      <c r="Q2" s="1056"/>
      <c r="R2" s="1056"/>
      <c r="S2" s="1056"/>
      <c r="T2" s="1056"/>
      <c r="U2" s="1056"/>
      <c r="V2" s="1056"/>
      <c r="W2" s="1056"/>
      <c r="X2" s="1056"/>
      <c r="Y2" s="1056"/>
      <c r="Z2" s="1056"/>
      <c r="AA2" s="1056"/>
      <c r="AB2" s="1056"/>
      <c r="AC2" s="1056"/>
      <c r="AD2" s="1056"/>
      <c r="AE2" s="1056"/>
      <c r="AF2" s="172"/>
      <c r="AG2" s="172"/>
      <c r="AH2" s="172"/>
      <c r="AI2" s="172"/>
      <c r="AJ2" s="172"/>
      <c r="AK2" s="172"/>
      <c r="AL2" s="172"/>
      <c r="AM2" s="172"/>
      <c r="AN2" s="172"/>
      <c r="AO2" s="172"/>
      <c r="AP2" s="172"/>
      <c r="AQ2" s="175"/>
      <c r="AR2" s="175"/>
      <c r="CE2" s="987" t="s">
        <v>2377</v>
      </c>
      <c r="CF2" s="987"/>
      <c r="CG2" s="987"/>
      <c r="CH2" s="987"/>
      <c r="CI2" s="1177" t="str">
        <f>IF(AI1&lt;&gt;"",1,"")</f>
        <v/>
      </c>
      <c r="CJ2" s="1178"/>
    </row>
    <row r="3" spans="1:88" ht="15.75" customHeight="1">
      <c r="B3" s="176" t="s">
        <v>2165</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S3" s="178"/>
      <c r="AT3" s="179" t="s">
        <v>2312</v>
      </c>
      <c r="AU3" s="180"/>
      <c r="AV3" s="180"/>
      <c r="AW3" s="180"/>
      <c r="AX3" s="180"/>
      <c r="AY3" s="180"/>
      <c r="AZ3" s="180"/>
      <c r="BA3" s="181"/>
      <c r="CE3" s="987" t="s">
        <v>2371</v>
      </c>
      <c r="CF3" s="987"/>
      <c r="CG3" s="987"/>
      <c r="CH3" s="987"/>
      <c r="CI3" s="1179" t="str">
        <f>IF(AND(L9="ベア加算",Q49="ベア加算"),1,"")</f>
        <v/>
      </c>
      <c r="CJ3" s="1180"/>
    </row>
    <row r="4" spans="1:88" ht="25.5" customHeight="1">
      <c r="B4" s="1072" t="s">
        <v>2287</v>
      </c>
      <c r="C4" s="1072"/>
      <c r="D4" s="1072"/>
      <c r="E4" s="1072"/>
      <c r="F4" s="1072"/>
      <c r="G4" s="1072" t="s">
        <v>0</v>
      </c>
      <c r="H4" s="1072"/>
      <c r="I4" s="1072"/>
      <c r="J4" s="1068" t="s">
        <v>1</v>
      </c>
      <c r="K4" s="1068"/>
      <c r="L4" s="1068"/>
      <c r="M4" s="1068"/>
      <c r="N4" s="1068"/>
      <c r="O4" s="1068"/>
      <c r="P4" s="1073" t="s">
        <v>2157</v>
      </c>
      <c r="Q4" s="1074"/>
      <c r="R4" s="1074"/>
      <c r="S4" s="1075" t="s">
        <v>2</v>
      </c>
      <c r="T4" s="1076"/>
      <c r="U4" s="1076"/>
      <c r="V4" s="1076"/>
      <c r="W4" s="1076"/>
      <c r="X4" s="1076"/>
      <c r="Y4" s="1068" t="s">
        <v>3</v>
      </c>
      <c r="Z4" s="1068"/>
      <c r="AA4" s="1068"/>
      <c r="AB4" s="1068"/>
      <c r="AC4" s="1068"/>
      <c r="AD4" s="1068"/>
      <c r="AE4" s="1068" t="s">
        <v>2154</v>
      </c>
      <c r="AF4" s="1068"/>
      <c r="AG4" s="1068"/>
      <c r="AH4" s="1068"/>
      <c r="AI4" s="1068" t="s">
        <v>2155</v>
      </c>
      <c r="AJ4" s="1068"/>
      <c r="AK4" s="1068"/>
      <c r="AL4" s="1068"/>
      <c r="AM4" s="1068" t="s">
        <v>2153</v>
      </c>
      <c r="AN4" s="1068"/>
      <c r="AO4" s="1068"/>
      <c r="AP4" s="1068"/>
      <c r="AS4" s="182"/>
      <c r="AT4" s="1008" t="s">
        <v>2248</v>
      </c>
      <c r="AU4" s="1008" t="s">
        <v>2199</v>
      </c>
      <c r="AV4" s="1008" t="s">
        <v>2200</v>
      </c>
      <c r="AW4" s="1008" t="s">
        <v>2201</v>
      </c>
      <c r="AX4" s="1008" t="s">
        <v>2202</v>
      </c>
      <c r="AY4" s="1008" t="s">
        <v>2203</v>
      </c>
      <c r="AZ4" s="1008" t="s">
        <v>2247</v>
      </c>
      <c r="BA4" s="183"/>
      <c r="CE4" s="987" t="s">
        <v>2376</v>
      </c>
      <c r="CF4" s="987"/>
      <c r="CG4" s="987"/>
      <c r="CH4" s="987"/>
      <c r="CI4" s="978" t="str">
        <f>IF(OR(OR(G49="処遇加算Ⅰ",G49="処遇加算Ⅱ"),OR(AS48="処遇加算Ⅰ",AS48="処遇加算Ⅱ")),1,"")</f>
        <v/>
      </c>
      <c r="CJ4" s="979"/>
    </row>
    <row r="5" spans="1:88" ht="33" customHeight="1">
      <c r="B5" s="1079"/>
      <c r="C5" s="1079"/>
      <c r="D5" s="1079"/>
      <c r="E5" s="1079"/>
      <c r="F5" s="1079"/>
      <c r="G5" s="1080"/>
      <c r="H5" s="1080"/>
      <c r="I5" s="1080"/>
      <c r="J5" s="1081"/>
      <c r="K5" s="1081"/>
      <c r="L5" s="1081"/>
      <c r="M5" s="1082"/>
      <c r="N5" s="1082"/>
      <c r="O5" s="1082"/>
      <c r="P5" s="1083" t="str">
        <f>IF(Y5="","",IFERROR(INDEX(【参考】数式用3!$G$3:$I$451,MATCH(M5,【参考】数式用3!$F$3:$F$451,0),MATCH(VLOOKUP(Y5,【参考】数式用3!$J$2:$K$28,2,FALSE),【参考】数式用3!$G$2:$I$2,0)),10))</f>
        <v/>
      </c>
      <c r="Q5" s="1084"/>
      <c r="R5" s="1084"/>
      <c r="S5" s="1085"/>
      <c r="T5" s="1086"/>
      <c r="U5" s="1086"/>
      <c r="V5" s="1086"/>
      <c r="W5" s="1086"/>
      <c r="X5" s="1087"/>
      <c r="Y5" s="1069"/>
      <c r="Z5" s="1069"/>
      <c r="AA5" s="1069"/>
      <c r="AB5" s="1069"/>
      <c r="AC5" s="1069"/>
      <c r="AD5" s="1069"/>
      <c r="AE5" s="1037"/>
      <c r="AF5" s="1038"/>
      <c r="AG5" s="1038"/>
      <c r="AH5" s="1039"/>
      <c r="AI5" s="1037"/>
      <c r="AJ5" s="1038"/>
      <c r="AK5" s="1038"/>
      <c r="AL5" s="1039"/>
      <c r="AM5" s="1040">
        <f>AE5-AI5</f>
        <v>0</v>
      </c>
      <c r="AN5" s="1041"/>
      <c r="AO5" s="1041"/>
      <c r="AP5" s="1042"/>
      <c r="AS5" s="182"/>
      <c r="AT5" s="1008"/>
      <c r="AU5" s="1008"/>
      <c r="AV5" s="1008"/>
      <c r="AW5" s="1008"/>
      <c r="AX5" s="1008"/>
      <c r="AY5" s="1008"/>
      <c r="AZ5" s="1008"/>
      <c r="BA5" s="183"/>
      <c r="CE5" s="987" t="s">
        <v>2370</v>
      </c>
      <c r="CF5" s="987"/>
      <c r="CG5" s="987"/>
      <c r="CH5" s="987"/>
      <c r="CI5" s="978" t="str">
        <f>IF(OR(G49="処遇加算Ⅰ",AS48="処遇加算Ⅰ"),1,"")</f>
        <v/>
      </c>
      <c r="CJ5" s="979"/>
    </row>
    <row r="6" spans="1:88" ht="10.5" customHeight="1">
      <c r="B6" s="184"/>
      <c r="C6" s="184"/>
      <c r="D6" s="184"/>
      <c r="E6" s="184"/>
      <c r="F6" s="184"/>
      <c r="G6" s="185"/>
      <c r="H6" s="185"/>
      <c r="I6" s="185"/>
      <c r="J6" s="185"/>
      <c r="K6" s="185"/>
      <c r="L6" s="185"/>
      <c r="M6" s="185"/>
      <c r="N6" s="185"/>
      <c r="O6" s="185"/>
      <c r="P6" s="186"/>
      <c r="Q6" s="186"/>
      <c r="R6" s="186"/>
      <c r="S6" s="186"/>
      <c r="T6" s="186"/>
      <c r="U6" s="186"/>
      <c r="V6" s="186"/>
      <c r="W6" s="186"/>
      <c r="X6" s="186"/>
      <c r="Y6" s="186"/>
      <c r="Z6" s="186"/>
      <c r="AA6" s="186"/>
      <c r="AB6" s="186"/>
      <c r="AC6" s="186"/>
      <c r="AD6" s="186"/>
      <c r="AE6" s="186"/>
      <c r="AF6" s="186"/>
      <c r="AG6" s="186"/>
      <c r="AH6" s="187"/>
      <c r="AI6" s="187"/>
      <c r="AJ6" s="187"/>
      <c r="AK6" s="187"/>
      <c r="AL6" s="187"/>
      <c r="AM6" s="188"/>
      <c r="AN6" s="188"/>
      <c r="AO6" s="188"/>
      <c r="AP6" s="188"/>
      <c r="AS6" s="182"/>
      <c r="AT6" s="1008"/>
      <c r="AU6" s="1008"/>
      <c r="AV6" s="1008"/>
      <c r="AW6" s="1008"/>
      <c r="AX6" s="1008"/>
      <c r="AY6" s="1008"/>
      <c r="AZ6" s="1008"/>
      <c r="BA6" s="183"/>
      <c r="CE6" s="987" t="s">
        <v>2373</v>
      </c>
      <c r="CF6" s="987"/>
      <c r="CG6" s="987"/>
      <c r="CH6" s="987"/>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89" t="s">
        <v>2205</v>
      </c>
      <c r="C7" s="177"/>
      <c r="D7" s="177"/>
      <c r="E7" s="177"/>
      <c r="F7" s="177"/>
      <c r="G7" s="177"/>
      <c r="H7" s="177"/>
      <c r="I7" s="177"/>
      <c r="J7" s="177"/>
      <c r="K7" s="177"/>
      <c r="L7" s="177"/>
      <c r="M7" s="177"/>
      <c r="N7" s="177"/>
      <c r="O7" s="177"/>
      <c r="P7" s="177"/>
      <c r="Q7" s="177"/>
      <c r="R7" s="177"/>
      <c r="S7" s="177"/>
      <c r="T7" s="177"/>
      <c r="U7" s="177"/>
      <c r="V7" s="190" t="s">
        <v>2252</v>
      </c>
      <c r="W7" s="177"/>
      <c r="X7" s="177"/>
      <c r="Y7" s="177"/>
      <c r="Z7" s="177"/>
      <c r="AA7" s="177"/>
      <c r="AB7" s="177"/>
      <c r="AC7" s="177"/>
      <c r="AD7" s="177"/>
      <c r="AE7" s="177"/>
      <c r="AF7" s="177"/>
      <c r="AG7" s="177"/>
      <c r="AH7" s="177"/>
      <c r="AI7" s="177"/>
      <c r="AJ7" s="177"/>
      <c r="AK7" s="177"/>
      <c r="AL7" s="177"/>
      <c r="AM7" s="177"/>
      <c r="AN7" s="177"/>
      <c r="AO7" s="177"/>
      <c r="AP7" s="177"/>
      <c r="AS7" s="182"/>
      <c r="AT7" s="1008"/>
      <c r="AU7" s="1008"/>
      <c r="AV7" s="1008"/>
      <c r="AW7" s="1008"/>
      <c r="AX7" s="1008"/>
      <c r="AY7" s="1008"/>
      <c r="AZ7" s="1008"/>
      <c r="BA7" s="183"/>
      <c r="CE7" s="1168" t="s">
        <v>2372</v>
      </c>
      <c r="CF7" s="1168"/>
      <c r="CG7" s="1168"/>
      <c r="CH7" s="1168"/>
      <c r="CI7" s="978" t="str">
        <f>IF(AND(AH62=1,AD41=""),1,"")</f>
        <v/>
      </c>
      <c r="CJ7" s="979"/>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997" t="s">
        <v>12</v>
      </c>
      <c r="U8" s="998"/>
      <c r="V8" s="1050" t="str">
        <f>IFERROR(IF(VLOOKUP(AS1,【参考】数式用2!E6:L23,3,FALSE)="","",VLOOKUP(AS1,【参考】数式用2!E6:L23,3,FALSE)),"")</f>
        <v/>
      </c>
      <c r="W8" s="1051"/>
      <c r="X8" s="1051"/>
      <c r="Y8" s="1051"/>
      <c r="Z8" s="1052"/>
      <c r="AA8" s="1033" t="str">
        <f>IFERROR(VLOOKUP(AS1,【参考】数式用2!E6:L23,4,FALSE),"")</f>
        <v/>
      </c>
      <c r="AB8" s="1033"/>
      <c r="AC8" s="1033"/>
      <c r="AD8" s="1033"/>
      <c r="AE8" s="1033"/>
      <c r="AF8" s="1033"/>
      <c r="AG8" s="1033"/>
      <c r="AH8" s="1033"/>
      <c r="AI8" s="1033"/>
      <c r="AJ8" s="1033"/>
      <c r="AK8" s="1033"/>
      <c r="AL8" s="1033"/>
      <c r="AM8" s="1033"/>
      <c r="AN8" s="1033"/>
      <c r="AO8" s="1033"/>
      <c r="AP8" s="1034"/>
      <c r="AS8" s="182"/>
      <c r="AT8" s="1165" t="str">
        <f>IF(L9="ベア加算","",IF(OR(V8="新加算Ⅰ",V8="新加算Ⅱ",V8="新加算Ⅲ",V8="新加算Ⅳ"),"○",""))</f>
        <v/>
      </c>
      <c r="AU8" s="116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5" t="str">
        <f>IF(OR(V8="新加算Ⅰ",V8="新加算Ⅱ",V8="新加算Ⅲ",V8="新加算Ⅴ(１)",V8="新加算Ⅴ(３)",V8="新加算Ⅴ(８)"),"○","")</f>
        <v/>
      </c>
      <c r="AX8" s="1165" t="str">
        <f>IF(OR(V8="新加算Ⅰ",V8="新加算Ⅱ",V8="新加算Ⅴ(１)",V8="新加算Ⅴ(２)",V8="新加算Ⅴ(３)",V8="新加算Ⅴ(４)",V8="新加算Ⅴ(５)",V8="新加算Ⅴ(６)",V8="新加算Ⅴ(７)",V8="新加算Ⅴ(９)",V8="新加算Ⅴ(10)",V8="新加算Ⅴ(12)"),"○","")</f>
        <v/>
      </c>
      <c r="AY8" s="1165" t="str">
        <f>IF(OR(V8="新加算Ⅰ",V8="新加算Ⅴ(１)",V8="新加算Ⅴ(２)",V8="新加算Ⅴ(５)",V8="新加算Ⅴ(７)",V8="新加算Ⅴ(10)"),"○","")</f>
        <v/>
      </c>
      <c r="AZ8" s="1165" t="str">
        <f>IF(OR(V8="新加算Ⅰ",V8="新加算Ⅱ",V8="新加算Ⅴ(１)",V8="新加算Ⅴ(２)",V8="新加算Ⅴ(３)",V8="新加算Ⅴ(４)",V8="新加算Ⅴ(５)",V8="新加算Ⅴ(６)",V8="新加算Ⅴ(７)",V8="新加算Ⅴ(９)",V8="新加算Ⅴ(10)",V8="新加算Ⅴ(12)"),"○","")</f>
        <v/>
      </c>
      <c r="BA8" s="183"/>
      <c r="CE8" s="1168" t="s">
        <v>2372</v>
      </c>
      <c r="CF8" s="1168"/>
      <c r="CG8" s="1168"/>
      <c r="CH8" s="1168"/>
      <c r="CI8" s="978" t="str">
        <f>IF(AND(AP62=1,AL41=""),1,"")</f>
        <v/>
      </c>
      <c r="CJ8" s="979"/>
    </row>
    <row r="9" spans="1:88" ht="26.25" customHeight="1">
      <c r="B9" s="1093"/>
      <c r="C9" s="1094"/>
      <c r="D9" s="1094"/>
      <c r="E9" s="1094"/>
      <c r="F9" s="1095"/>
      <c r="G9" s="1096"/>
      <c r="H9" s="1097"/>
      <c r="I9" s="1097"/>
      <c r="J9" s="1097"/>
      <c r="K9" s="1098"/>
      <c r="L9" s="1099"/>
      <c r="M9" s="1100"/>
      <c r="N9" s="1100"/>
      <c r="O9" s="1100"/>
      <c r="P9" s="1101"/>
      <c r="Q9" s="1088" t="s">
        <v>2195</v>
      </c>
      <c r="R9" s="1089"/>
      <c r="S9" s="1089"/>
      <c r="T9" s="997"/>
      <c r="U9" s="998"/>
      <c r="V9" s="1053" t="str">
        <f>IFERROR(VLOOKUP(Y5,【参考】数式用!$A$5:$AB$29,MATCH(V8,【参考】数式用!$B$4:$AB$4,0)+1,FALSE),"")</f>
        <v/>
      </c>
      <c r="W9" s="1054"/>
      <c r="X9" s="1054"/>
      <c r="Y9" s="1054"/>
      <c r="Z9" s="1055"/>
      <c r="AA9" s="1035"/>
      <c r="AB9" s="1035"/>
      <c r="AC9" s="1035"/>
      <c r="AD9" s="1035"/>
      <c r="AE9" s="1035"/>
      <c r="AF9" s="1035"/>
      <c r="AG9" s="1035"/>
      <c r="AH9" s="1035"/>
      <c r="AI9" s="1035"/>
      <c r="AJ9" s="1035"/>
      <c r="AK9" s="1035"/>
      <c r="AL9" s="1035"/>
      <c r="AM9" s="1035"/>
      <c r="AN9" s="1035"/>
      <c r="AO9" s="1035"/>
      <c r="AP9" s="1036"/>
      <c r="AS9" s="182"/>
      <c r="AT9" s="1166"/>
      <c r="AU9" s="1166"/>
      <c r="AV9" s="1166"/>
      <c r="AW9" s="1166"/>
      <c r="AX9" s="1166"/>
      <c r="AY9" s="1166"/>
      <c r="AZ9" s="1166"/>
      <c r="BA9" s="183"/>
      <c r="CE9" s="987" t="s">
        <v>2372</v>
      </c>
      <c r="CF9" s="987"/>
      <c r="CG9" s="987"/>
      <c r="CH9" s="987"/>
      <c r="CI9" s="978" t="str">
        <f>IF(OR(AH62=1,AP62=1),1,"")</f>
        <v/>
      </c>
      <c r="CJ9" s="979"/>
    </row>
    <row r="10" spans="1:88" ht="11.25" customHeight="1">
      <c r="B10" s="1104" t="str">
        <f>IFERROR(VLOOKUP(Y5,【参考】数式用!$A$5:$J$29,MATCH(B9,【参考】数式用!$B$4:$J$4,0)+1,0),"")</f>
        <v/>
      </c>
      <c r="C10" s="1105"/>
      <c r="D10" s="1105"/>
      <c r="E10" s="1105"/>
      <c r="F10" s="1106"/>
      <c r="G10" s="1104" t="str">
        <f>IFERROR(VLOOKUP(Y5,【参考】数式用!$A$5:$J$29,MATCH(G9,【参考】数式用!$B$4:$J$4,0)+1,0),"")</f>
        <v/>
      </c>
      <c r="H10" s="1105"/>
      <c r="I10" s="1105"/>
      <c r="J10" s="1105"/>
      <c r="K10" s="1106"/>
      <c r="L10" s="1104" t="str">
        <f>IFERROR(VLOOKUP(Y5,【参考】数式用!$A$5:$J$29,MATCH(L9,【参考】数式用!$B$4:$J$4,0)+1,0),"")</f>
        <v/>
      </c>
      <c r="M10" s="1105"/>
      <c r="N10" s="1105"/>
      <c r="O10" s="1105"/>
      <c r="P10" s="1106"/>
      <c r="Q10" s="1110">
        <f>SUM(B10,G10,L10)</f>
        <v>0</v>
      </c>
      <c r="R10" s="1111"/>
      <c r="S10" s="1111"/>
      <c r="T10" s="191"/>
      <c r="U10" s="191"/>
      <c r="V10" s="192" t="s">
        <v>2253</v>
      </c>
      <c r="W10" s="193"/>
      <c r="X10" s="193"/>
      <c r="Y10" s="193"/>
      <c r="Z10" s="193"/>
      <c r="AA10" s="194"/>
      <c r="AB10" s="194"/>
      <c r="AC10" s="194"/>
      <c r="AD10" s="194"/>
      <c r="AE10" s="194"/>
      <c r="AF10" s="195"/>
      <c r="AG10" s="195"/>
      <c r="AH10" s="195"/>
      <c r="AI10" s="195"/>
      <c r="AJ10" s="195"/>
      <c r="AK10" s="195"/>
      <c r="AL10" s="195"/>
      <c r="AM10" s="195"/>
      <c r="AN10" s="194"/>
      <c r="AO10" s="194"/>
      <c r="AP10" s="196"/>
      <c r="AS10" s="182"/>
      <c r="AT10" s="197"/>
      <c r="AU10" s="197"/>
      <c r="AV10" s="197"/>
      <c r="AW10" s="197"/>
      <c r="AX10" s="197"/>
      <c r="AY10" s="197"/>
      <c r="AZ10" s="197"/>
      <c r="BA10" s="183"/>
      <c r="CE10" s="987" t="s">
        <v>2375</v>
      </c>
      <c r="CF10" s="987"/>
      <c r="CG10" s="987"/>
      <c r="CH10" s="987"/>
      <c r="CI10" s="978">
        <f>IF(OR(AH63=1,AP63=1),1,0)</f>
        <v>0</v>
      </c>
      <c r="CJ10" s="979"/>
    </row>
    <row r="11" spans="1:88" s="193" customFormat="1" ht="20.25" customHeight="1" thickBot="1">
      <c r="B11" s="1107"/>
      <c r="C11" s="1108"/>
      <c r="D11" s="1108"/>
      <c r="E11" s="1108"/>
      <c r="F11" s="1109"/>
      <c r="G11" s="1107"/>
      <c r="H11" s="1108"/>
      <c r="I11" s="1108"/>
      <c r="J11" s="1108"/>
      <c r="K11" s="1109"/>
      <c r="L11" s="1107"/>
      <c r="M11" s="1108"/>
      <c r="N11" s="1108"/>
      <c r="O11" s="1108"/>
      <c r="P11" s="1109"/>
      <c r="Q11" s="1110"/>
      <c r="R11" s="1111"/>
      <c r="S11" s="1111"/>
      <c r="T11" s="1067"/>
      <c r="U11" s="998"/>
      <c r="V11" s="1059" t="str">
        <f>IFERROR(IF(VLOOKUP(AS1,【参考】数式用2!E6:L23,5,FALSE)="","",VLOOKUP(AS1,【参考】数式用2!E6:L23,5,FALSE)),"")</f>
        <v/>
      </c>
      <c r="W11" s="1059"/>
      <c r="X11" s="1059"/>
      <c r="Y11" s="1059"/>
      <c r="Z11" s="1059"/>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8"/>
      <c r="AT11" s="1165" t="str">
        <f>IF(L9="ベア加算","",IF(OR(V11="新加算Ⅰ",V11="新加算Ⅱ",V11="新加算Ⅲ",V11="新加算Ⅳ"),"○",""))</f>
        <v/>
      </c>
      <c r="AU11" s="116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5" t="str">
        <f>IF(OR(V11="新加算Ⅰ",V11="新加算Ⅱ",V11="新加算Ⅲ",V11="新加算Ⅴ(１)",V11="新加算Ⅴ(３)",V11="新加算Ⅴ(８)"),"○","")</f>
        <v/>
      </c>
      <c r="AX11" s="1165" t="str">
        <f>IF(OR(V11="新加算Ⅰ",V11="新加算Ⅱ",V11="新加算Ⅴ(１)",V11="新加算Ⅴ(２)",V11="新加算Ⅴ(３)",V11="新加算Ⅴ(４)",V11="新加算Ⅴ(５)",V11="新加算Ⅴ(６)",V11="新加算Ⅴ(７)",V11="新加算Ⅴ(９)",V11="新加算Ⅴ(10)",V11="新加算Ⅴ(12)"),"○","")</f>
        <v/>
      </c>
      <c r="AY11" s="1165" t="str">
        <f>IF(OR(V11="新加算Ⅰ",V11="新加算Ⅴ(１)",V11="新加算Ⅴ(２)",V11="新加算Ⅴ(５)",V11="新加算Ⅴ(７)",V11="新加算Ⅴ(10)"),"○","")</f>
        <v/>
      </c>
      <c r="AZ11" s="1165" t="str">
        <f>IF(OR(V11="新加算Ⅰ",V11="新加算Ⅱ",V11="新加算Ⅴ(１)",V11="新加算Ⅴ(２)",V11="新加算Ⅴ(３)",V11="新加算Ⅴ(４)",V11="新加算Ⅴ(５)",V11="新加算Ⅴ(６)",V11="新加算Ⅴ(７)",V11="新加算Ⅴ(９)",V11="新加算Ⅴ(10)",V11="新加算Ⅴ(12)"),"○","")</f>
        <v/>
      </c>
      <c r="BA11" s="199"/>
    </row>
    <row r="12" spans="1:88" ht="25.5" customHeight="1" thickBot="1">
      <c r="A12" s="177"/>
      <c r="B12" s="107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8"/>
      <c r="D12" s="1078"/>
      <c r="E12" s="1078"/>
      <c r="F12" s="1078"/>
      <c r="G12" s="1078"/>
      <c r="H12" s="1078"/>
      <c r="I12" s="1078"/>
      <c r="J12" s="1078"/>
      <c r="K12" s="1078"/>
      <c r="L12" s="1078"/>
      <c r="M12" s="1078"/>
      <c r="N12" s="1078"/>
      <c r="O12" s="1078"/>
      <c r="P12" s="1078"/>
      <c r="Q12" s="1078"/>
      <c r="R12" s="1078"/>
      <c r="S12" s="1078"/>
      <c r="T12" s="1067"/>
      <c r="U12" s="998"/>
      <c r="V12" s="1058" t="str">
        <f>IFERROR(VLOOKUP(Y5,【参考】数式用!$A$5:$AB$29,MATCH(V11,【参考】数式用!$B$4:$AB$4,0)+1,FALSE),"")</f>
        <v/>
      </c>
      <c r="W12" s="1058"/>
      <c r="X12" s="1058"/>
      <c r="Y12" s="1058"/>
      <c r="Z12" s="1058"/>
      <c r="AA12" s="1035"/>
      <c r="AB12" s="1035"/>
      <c r="AC12" s="1035"/>
      <c r="AD12" s="1035"/>
      <c r="AE12" s="1035"/>
      <c r="AF12" s="1035"/>
      <c r="AG12" s="1035"/>
      <c r="AH12" s="1035"/>
      <c r="AI12" s="1035"/>
      <c r="AJ12" s="1035"/>
      <c r="AK12" s="1035"/>
      <c r="AL12" s="1035"/>
      <c r="AM12" s="1035"/>
      <c r="AN12" s="1035"/>
      <c r="AO12" s="1035"/>
      <c r="AP12" s="1036"/>
      <c r="AS12" s="182"/>
      <c r="AT12" s="1166"/>
      <c r="AU12" s="1166"/>
      <c r="AV12" s="1166"/>
      <c r="AW12" s="1166"/>
      <c r="AX12" s="1166"/>
      <c r="AY12" s="1166"/>
      <c r="AZ12" s="1166"/>
      <c r="BA12" s="183"/>
    </row>
    <row r="13" spans="1:88" ht="12" customHeight="1">
      <c r="A13" s="177"/>
      <c r="B13" s="1121" t="s">
        <v>2282</v>
      </c>
      <c r="C13" s="1122"/>
      <c r="D13" s="1122"/>
      <c r="E13" s="1122"/>
      <c r="F13" s="1122"/>
      <c r="G13" s="1122"/>
      <c r="H13" s="1122"/>
      <c r="I13" s="1122"/>
      <c r="J13" s="1122"/>
      <c r="K13" s="1122"/>
      <c r="L13" s="1122"/>
      <c r="M13" s="1122"/>
      <c r="N13" s="1122"/>
      <c r="O13" s="1122"/>
      <c r="P13" s="1122"/>
      <c r="Q13" s="1122"/>
      <c r="R13" s="1122"/>
      <c r="S13" s="1123"/>
      <c r="U13" s="197"/>
      <c r="V13" s="200" t="s">
        <v>2254</v>
      </c>
      <c r="W13" s="193"/>
      <c r="X13" s="193"/>
      <c r="Y13" s="193"/>
      <c r="Z13" s="193"/>
      <c r="AA13" s="195"/>
      <c r="AB13" s="195"/>
      <c r="AC13" s="195"/>
      <c r="AD13" s="195"/>
      <c r="AE13" s="195"/>
      <c r="AF13" s="195"/>
      <c r="AG13" s="195"/>
      <c r="AH13" s="195"/>
      <c r="AI13" s="195"/>
      <c r="AJ13" s="195"/>
      <c r="AK13" s="195"/>
      <c r="AL13" s="195"/>
      <c r="AM13" s="195"/>
      <c r="AN13" s="195"/>
      <c r="AO13" s="195"/>
      <c r="AP13" s="196"/>
      <c r="AS13" s="182"/>
      <c r="AT13" s="197"/>
      <c r="AU13" s="197"/>
      <c r="AV13" s="197"/>
      <c r="AW13" s="197"/>
      <c r="AX13" s="197"/>
      <c r="AY13" s="197"/>
      <c r="AZ13" s="197"/>
      <c r="BA13" s="183"/>
    </row>
    <row r="14" spans="1:88" ht="20.25" customHeight="1">
      <c r="A14" s="177"/>
      <c r="B14" s="1124"/>
      <c r="C14" s="1125"/>
      <c r="D14" s="1125"/>
      <c r="E14" s="1125"/>
      <c r="F14" s="1125"/>
      <c r="G14" s="1125"/>
      <c r="H14" s="1125"/>
      <c r="I14" s="1125"/>
      <c r="J14" s="1125"/>
      <c r="K14" s="1125"/>
      <c r="L14" s="1125"/>
      <c r="M14" s="1125"/>
      <c r="N14" s="1125"/>
      <c r="O14" s="1125"/>
      <c r="P14" s="1125"/>
      <c r="Q14" s="1125"/>
      <c r="R14" s="1125"/>
      <c r="S14" s="1126"/>
      <c r="U14" s="201"/>
      <c r="V14" s="1059" t="str">
        <f>IFERROR(IF(VLOOKUP(AS1,【参考】数式用2!E6:L23,7,FALSE)="","",VLOOKUP(AS1,【参考】数式用2!E6:L23,7,FALSE)),"")</f>
        <v/>
      </c>
      <c r="W14" s="1059"/>
      <c r="X14" s="1059"/>
      <c r="Y14" s="1059"/>
      <c r="Z14" s="1059"/>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2"/>
      <c r="AT14" s="1165" t="str">
        <f>IF(L9="ベア加算","",IF(OR(V14="新加算Ⅰ",V14="新加算Ⅱ",V14="新加算Ⅲ",V14="新加算Ⅳ"),"○",""))</f>
        <v/>
      </c>
      <c r="AU14" s="116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5" t="str">
        <f>IF(OR(V14="新加算Ⅰ",V14="新加算Ⅱ",V14="新加算Ⅲ",V14="新加算Ⅴ(１)",V14="新加算Ⅴ(３)",V14="新加算Ⅴ(８)"),"○","")</f>
        <v/>
      </c>
      <c r="AX14" s="1165" t="str">
        <f>IF(OR(V14="新加算Ⅰ",V14="新加算Ⅱ",V14="新加算Ⅴ(１)",V14="新加算Ⅴ(２)",V14="新加算Ⅴ(３)",V14="新加算Ⅴ(４)",V14="新加算Ⅴ(５)",V14="新加算Ⅴ(６)",V14="新加算Ⅴ(７)",V14="新加算Ⅴ(９)",V14="新加算Ⅴ(10)",V14="新加算Ⅴ(12)"),"○","")</f>
        <v/>
      </c>
      <c r="AY14" s="1165" t="str">
        <f>IF(OR(V14="新加算Ⅰ",V14="新加算Ⅴ(１)",V14="新加算Ⅴ(２)",V14="新加算Ⅴ(５)",V14="新加算Ⅴ(７)",V14="新加算Ⅴ(10)"),"○","")</f>
        <v/>
      </c>
      <c r="AZ14" s="1165" t="str">
        <f>IF(OR(V14="新加算Ⅰ",V14="新加算Ⅱ",V14="新加算Ⅴ(１)",V14="新加算Ⅴ(２)",V14="新加算Ⅴ(３)",V14="新加算Ⅴ(４)",V14="新加算Ⅴ(５)",V14="新加算Ⅴ(６)",V14="新加算Ⅴ(７)",V14="新加算Ⅴ(９)",V14="新加算Ⅴ(10)",V14="新加算Ⅴ(12)"),"○","")</f>
        <v/>
      </c>
      <c r="BA14" s="183"/>
    </row>
    <row r="15" spans="1:88" ht="20.25" customHeight="1">
      <c r="A15" s="177"/>
      <c r="B15" s="1112" t="s">
        <v>2276</v>
      </c>
      <c r="C15" s="1113"/>
      <c r="D15" s="146">
        <v>6</v>
      </c>
      <c r="E15" s="202" t="s">
        <v>2277</v>
      </c>
      <c r="F15" s="146">
        <v>4</v>
      </c>
      <c r="G15" s="202" t="s">
        <v>2278</v>
      </c>
      <c r="H15" s="1114" t="s">
        <v>2279</v>
      </c>
      <c r="I15" s="1114"/>
      <c r="J15" s="1127"/>
      <c r="K15" s="146">
        <v>7</v>
      </c>
      <c r="L15" s="202" t="s">
        <v>2277</v>
      </c>
      <c r="M15" s="146">
        <v>3</v>
      </c>
      <c r="N15" s="202" t="s">
        <v>2278</v>
      </c>
      <c r="O15" s="202" t="s">
        <v>2280</v>
      </c>
      <c r="P15" s="203">
        <f>(K15*12+M15)-(D15*12+F15)+1</f>
        <v>12</v>
      </c>
      <c r="Q15" s="1114" t="s">
        <v>2281</v>
      </c>
      <c r="R15" s="1114"/>
      <c r="S15" s="204" t="s">
        <v>70</v>
      </c>
      <c r="U15" s="201"/>
      <c r="V15" s="1115" t="str">
        <f>IFERROR(VLOOKUP(Y5,【参考】数式用!$A$5:$AB$29,MATCH(V14,【参考】数式用!$B$4:$AB$4,0)+1,FALSE),"")</f>
        <v/>
      </c>
      <c r="W15" s="1116"/>
      <c r="X15" s="1116"/>
      <c r="Y15" s="1116"/>
      <c r="Z15" s="1117"/>
      <c r="AA15" s="1044"/>
      <c r="AB15" s="1045"/>
      <c r="AC15" s="1045"/>
      <c r="AD15" s="1045"/>
      <c r="AE15" s="1045"/>
      <c r="AF15" s="1045"/>
      <c r="AG15" s="1045"/>
      <c r="AH15" s="1045"/>
      <c r="AI15" s="1045"/>
      <c r="AJ15" s="1045"/>
      <c r="AK15" s="1045"/>
      <c r="AL15" s="1045"/>
      <c r="AM15" s="1045"/>
      <c r="AN15" s="1045"/>
      <c r="AO15" s="1045"/>
      <c r="AP15" s="1046"/>
      <c r="AS15" s="182"/>
      <c r="AT15" s="1167"/>
      <c r="AU15" s="1167"/>
      <c r="AV15" s="1167"/>
      <c r="AW15" s="1167"/>
      <c r="AX15" s="1167"/>
      <c r="AY15" s="1167"/>
      <c r="AZ15" s="1167"/>
      <c r="BA15" s="183"/>
    </row>
    <row r="16" spans="1:88" ht="6" customHeight="1" thickBot="1">
      <c r="A16" s="177"/>
      <c r="B16" s="205"/>
      <c r="C16" s="206"/>
      <c r="D16" s="207"/>
      <c r="E16" s="207"/>
      <c r="F16" s="207"/>
      <c r="G16" s="207"/>
      <c r="H16" s="207"/>
      <c r="I16" s="207"/>
      <c r="J16" s="207"/>
      <c r="K16" s="207"/>
      <c r="L16" s="207"/>
      <c r="M16" s="207"/>
      <c r="N16" s="207"/>
      <c r="O16" s="207"/>
      <c r="P16" s="207"/>
      <c r="Q16" s="207"/>
      <c r="R16" s="207"/>
      <c r="S16" s="208"/>
      <c r="U16" s="201"/>
      <c r="V16" s="1118"/>
      <c r="W16" s="1119"/>
      <c r="X16" s="1119"/>
      <c r="Y16" s="1119"/>
      <c r="Z16" s="1120"/>
      <c r="AA16" s="1047"/>
      <c r="AB16" s="1048"/>
      <c r="AC16" s="1048"/>
      <c r="AD16" s="1048"/>
      <c r="AE16" s="1048"/>
      <c r="AF16" s="1048"/>
      <c r="AG16" s="1048"/>
      <c r="AH16" s="1048"/>
      <c r="AI16" s="1048"/>
      <c r="AJ16" s="1048"/>
      <c r="AK16" s="1048"/>
      <c r="AL16" s="1048"/>
      <c r="AM16" s="1048"/>
      <c r="AN16" s="1048"/>
      <c r="AO16" s="1048"/>
      <c r="AP16" s="1049"/>
      <c r="AS16" s="182"/>
      <c r="AT16" s="1166"/>
      <c r="AU16" s="1166"/>
      <c r="AV16" s="1166"/>
      <c r="AW16" s="1166"/>
      <c r="AX16" s="1166"/>
      <c r="AY16" s="1166"/>
      <c r="AZ16" s="1166"/>
      <c r="BA16" s="183"/>
    </row>
    <row r="17" spans="2:60" ht="6.75" customHeight="1" thickBot="1">
      <c r="T17" s="209"/>
      <c r="U17" s="209"/>
      <c r="V17" s="210"/>
      <c r="W17" s="210"/>
      <c r="X17" s="210"/>
      <c r="Y17" s="210"/>
      <c r="Z17" s="210"/>
      <c r="AA17" s="211"/>
      <c r="AB17" s="211"/>
      <c r="AC17" s="211"/>
      <c r="AD17" s="211"/>
      <c r="AE17" s="211"/>
      <c r="AF17" s="211"/>
      <c r="AG17" s="211"/>
      <c r="AH17" s="211"/>
      <c r="AI17" s="211"/>
      <c r="AJ17" s="211"/>
      <c r="AK17" s="211"/>
      <c r="AL17" s="211"/>
      <c r="AM17" s="211"/>
      <c r="AN17" s="211"/>
      <c r="AO17" s="211"/>
      <c r="AP17" s="211"/>
      <c r="AS17" s="212"/>
      <c r="AT17" s="213"/>
      <c r="AU17" s="213"/>
      <c r="AV17" s="213"/>
      <c r="AW17" s="213"/>
      <c r="AX17" s="213"/>
      <c r="AY17" s="213"/>
      <c r="AZ17" s="213"/>
      <c r="BA17" s="214"/>
    </row>
    <row r="18" spans="2:60" ht="12" customHeight="1">
      <c r="B18" s="1102" t="s">
        <v>2206</v>
      </c>
      <c r="C18" s="1102"/>
      <c r="D18" s="1102"/>
      <c r="E18" s="1102"/>
      <c r="F18" s="1102"/>
      <c r="G18" s="1102"/>
      <c r="H18" s="1102"/>
      <c r="I18" s="1102"/>
      <c r="J18" s="1102"/>
      <c r="K18" s="1102"/>
      <c r="L18" s="1102"/>
      <c r="M18" s="1102"/>
      <c r="N18" s="1102"/>
      <c r="O18" s="1102"/>
      <c r="P18" s="1102"/>
      <c r="Q18" s="1102"/>
      <c r="R18" s="1102"/>
      <c r="S18" s="1102"/>
      <c r="AI18" s="215"/>
      <c r="AJ18" s="215"/>
      <c r="AK18" s="215"/>
      <c r="AL18" s="215"/>
      <c r="AM18" s="215"/>
      <c r="AN18" s="215"/>
      <c r="AO18" s="215"/>
      <c r="AP18" s="215"/>
      <c r="AQ18" s="215"/>
    </row>
    <row r="19" spans="2:60" ht="6" customHeight="1" thickBot="1">
      <c r="B19" s="1102"/>
      <c r="C19" s="1102"/>
      <c r="D19" s="1102"/>
      <c r="E19" s="1102"/>
      <c r="F19" s="1102"/>
      <c r="G19" s="1102"/>
      <c r="H19" s="1102"/>
      <c r="I19" s="1102"/>
      <c r="J19" s="1102"/>
      <c r="K19" s="1102"/>
      <c r="L19" s="1102"/>
      <c r="M19" s="1102"/>
      <c r="N19" s="1102"/>
      <c r="O19" s="1102"/>
      <c r="P19" s="1102"/>
      <c r="Q19" s="1102"/>
      <c r="R19" s="1102"/>
      <c r="S19" s="1102"/>
      <c r="AI19" s="215"/>
      <c r="AJ19" s="215"/>
      <c r="AK19" s="215"/>
      <c r="AL19" s="215"/>
      <c r="AM19" s="215"/>
      <c r="AN19" s="215"/>
      <c r="AO19" s="215"/>
      <c r="AP19" s="215"/>
      <c r="AQ19" s="215"/>
    </row>
    <row r="20" spans="2:60" ht="12.95" customHeight="1">
      <c r="B20" s="1103"/>
      <c r="C20" s="1103"/>
      <c r="D20" s="1103"/>
      <c r="E20" s="1103"/>
      <c r="F20" s="1103"/>
      <c r="G20" s="1103"/>
      <c r="H20" s="1103"/>
      <c r="I20" s="1103"/>
      <c r="J20" s="1103"/>
      <c r="K20" s="1103"/>
      <c r="L20" s="1103"/>
      <c r="M20" s="1103"/>
      <c r="N20" s="1103"/>
      <c r="O20" s="1103"/>
      <c r="P20" s="1103"/>
      <c r="Q20" s="1103"/>
      <c r="R20" s="1103"/>
      <c r="S20" s="1103"/>
      <c r="T20" s="216"/>
      <c r="U20" s="177"/>
      <c r="V20" s="1077" t="s">
        <v>239</v>
      </c>
      <c r="W20" s="1077"/>
      <c r="X20" s="1077"/>
      <c r="Y20" s="1077"/>
      <c r="Z20" s="1077"/>
      <c r="AA20" s="190"/>
      <c r="AB20" s="190"/>
      <c r="AC20" s="1077" t="str">
        <f>IF(F15=4,"R6.4～R6.5",IF(F15=5,"R6.5",""))</f>
        <v>R6.4～R6.5</v>
      </c>
      <c r="AD20" s="1077"/>
      <c r="AE20" s="1077"/>
      <c r="AF20" s="1077"/>
      <c r="AG20" s="1077"/>
      <c r="AH20" s="1077"/>
      <c r="AI20" s="190"/>
      <c r="AJ20" s="190"/>
      <c r="AK20" s="1077" t="str">
        <f>IF(OR(F15=4,F15=5),"R6.6","R"&amp;D15&amp;"."&amp;F15)&amp;"～R"&amp;K15&amp;"."&amp;M15</f>
        <v>R6.6～R7.3</v>
      </c>
      <c r="AL20" s="1077"/>
      <c r="AM20" s="1077"/>
      <c r="AN20" s="1077"/>
      <c r="AO20" s="1077"/>
      <c r="AP20" s="1077"/>
      <c r="AS20" s="988" t="str">
        <f>IFERROR(VLOOKUP(AS1,【参考】数式用2!E6:S23,9,FALSE),"")</f>
        <v/>
      </c>
      <c r="AT20" s="989"/>
      <c r="AU20" s="989"/>
      <c r="AV20" s="989"/>
      <c r="AW20" s="989"/>
      <c r="AX20" s="989"/>
      <c r="AY20" s="989"/>
      <c r="AZ20" s="989"/>
      <c r="BA20" s="989"/>
      <c r="BB20" s="989"/>
      <c r="BC20" s="989"/>
      <c r="BD20" s="989"/>
      <c r="BE20" s="989"/>
      <c r="BF20" s="989"/>
      <c r="BG20" s="989"/>
      <c r="BH20" s="990"/>
    </row>
    <row r="21" spans="2:60" ht="17.100000000000001" customHeight="1">
      <c r="B21" s="1019" t="s">
        <v>2289</v>
      </c>
      <c r="C21" s="1020"/>
      <c r="D21" s="1020"/>
      <c r="E21" s="1020"/>
      <c r="F21" s="1021"/>
      <c r="G21" s="1060" t="s">
        <v>240</v>
      </c>
      <c r="H21" s="1061"/>
      <c r="I21" s="1061"/>
      <c r="J21" s="1061"/>
      <c r="K21" s="1061"/>
      <c r="L21" s="1061"/>
      <c r="M21" s="1061"/>
      <c r="N21" s="1061"/>
      <c r="O21" s="1061"/>
      <c r="P21" s="1061"/>
      <c r="Q21" s="1061"/>
      <c r="R21" s="1061"/>
      <c r="S21" s="1061"/>
      <c r="T21" s="1062"/>
      <c r="U21" s="217"/>
      <c r="V21" s="218" t="str">
        <f>IFERROR(IF(L9="ベア加算","✓",""),"")</f>
        <v/>
      </c>
      <c r="W21" s="984" t="s">
        <v>14</v>
      </c>
      <c r="X21" s="984"/>
      <c r="Y21" s="984"/>
      <c r="Z21" s="984"/>
      <c r="AA21" s="997" t="s">
        <v>12</v>
      </c>
      <c r="AB21" s="998"/>
      <c r="AC21" s="219"/>
      <c r="AD21" s="1057" t="s">
        <v>14</v>
      </c>
      <c r="AE21" s="1057"/>
      <c r="AF21" s="1057"/>
      <c r="AG21" s="1057"/>
      <c r="AH21" s="1057"/>
      <c r="AI21" s="997" t="s">
        <v>12</v>
      </c>
      <c r="AJ21" s="998"/>
      <c r="AK21" s="220"/>
      <c r="AL21" s="1057" t="s">
        <v>14</v>
      </c>
      <c r="AM21" s="1057"/>
      <c r="AN21" s="1057"/>
      <c r="AO21" s="1057"/>
      <c r="AP21" s="1057"/>
      <c r="AS21" s="991"/>
      <c r="AT21" s="992"/>
      <c r="AU21" s="992"/>
      <c r="AV21" s="992"/>
      <c r="AW21" s="992"/>
      <c r="AX21" s="992"/>
      <c r="AY21" s="992"/>
      <c r="AZ21" s="992"/>
      <c r="BA21" s="992"/>
      <c r="BB21" s="992"/>
      <c r="BC21" s="992"/>
      <c r="BD21" s="992"/>
      <c r="BE21" s="992"/>
      <c r="BF21" s="992"/>
      <c r="BG21" s="992"/>
      <c r="BH21" s="993"/>
    </row>
    <row r="22" spans="2:60" ht="17.100000000000001" customHeight="1" thickBot="1">
      <c r="B22" s="1025"/>
      <c r="C22" s="1026"/>
      <c r="D22" s="1026"/>
      <c r="E22" s="1026"/>
      <c r="F22" s="1027"/>
      <c r="G22" s="1064"/>
      <c r="H22" s="1065"/>
      <c r="I22" s="1065"/>
      <c r="J22" s="1065"/>
      <c r="K22" s="1065"/>
      <c r="L22" s="1065"/>
      <c r="M22" s="1065"/>
      <c r="N22" s="1065"/>
      <c r="O22" s="1065"/>
      <c r="P22" s="1065"/>
      <c r="Q22" s="1065"/>
      <c r="R22" s="1065"/>
      <c r="S22" s="1065"/>
      <c r="T22" s="1066"/>
      <c r="U22" s="217"/>
      <c r="V22" s="221" t="str">
        <f>IFERROR(IF(L9="ベア加算なし","✓",""),"")</f>
        <v/>
      </c>
      <c r="W22" s="1011" t="s">
        <v>15</v>
      </c>
      <c r="X22" s="984"/>
      <c r="Y22" s="1012"/>
      <c r="Z22" s="1013"/>
      <c r="AA22" s="997"/>
      <c r="AB22" s="998"/>
      <c r="AC22" s="219"/>
      <c r="AD22" s="984" t="s">
        <v>15</v>
      </c>
      <c r="AE22" s="984"/>
      <c r="AF22" s="984"/>
      <c r="AG22" s="984"/>
      <c r="AH22" s="984"/>
      <c r="AI22" s="997"/>
      <c r="AJ22" s="998"/>
      <c r="AK22" s="220"/>
      <c r="AL22" s="984" t="s">
        <v>15</v>
      </c>
      <c r="AM22" s="984"/>
      <c r="AN22" s="984"/>
      <c r="AO22" s="984"/>
      <c r="AP22" s="984"/>
      <c r="AS22" s="994"/>
      <c r="AT22" s="995"/>
      <c r="AU22" s="995"/>
      <c r="AV22" s="995"/>
      <c r="AW22" s="995"/>
      <c r="AX22" s="995"/>
      <c r="AY22" s="995"/>
      <c r="AZ22" s="995"/>
      <c r="BA22" s="995"/>
      <c r="BB22" s="995"/>
      <c r="BC22" s="995"/>
      <c r="BD22" s="995"/>
      <c r="BE22" s="995"/>
      <c r="BF22" s="995"/>
      <c r="BG22" s="995"/>
      <c r="BH22" s="996"/>
    </row>
    <row r="23" spans="2:60" ht="11.25" customHeight="1" thickBot="1">
      <c r="G23" s="222"/>
      <c r="H23" s="222"/>
      <c r="I23" s="222"/>
      <c r="J23" s="222"/>
      <c r="K23" s="222"/>
      <c r="L23" s="222"/>
      <c r="M23" s="222"/>
      <c r="N23" s="222"/>
      <c r="O23" s="222"/>
      <c r="P23" s="222"/>
      <c r="Q23" s="222"/>
      <c r="R23" s="222"/>
      <c r="S23" s="222"/>
      <c r="T23" s="222"/>
      <c r="U23" s="223"/>
      <c r="V23" s="224"/>
      <c r="W23" s="196"/>
      <c r="X23" s="196"/>
      <c r="Y23" s="196"/>
      <c r="Z23" s="196"/>
      <c r="AC23" s="225"/>
      <c r="AD23" s="196"/>
      <c r="AE23" s="196"/>
      <c r="AF23" s="196"/>
      <c r="AG23" s="196"/>
      <c r="AH23" s="196"/>
      <c r="AP23" s="226"/>
      <c r="AS23" s="177"/>
      <c r="AT23" s="177"/>
      <c r="AU23" s="177"/>
      <c r="AV23" s="177"/>
      <c r="AW23" s="177"/>
      <c r="AX23" s="177"/>
      <c r="AY23" s="177"/>
      <c r="AZ23" s="177"/>
      <c r="BA23" s="177"/>
      <c r="BB23" s="177"/>
      <c r="BC23" s="177"/>
      <c r="BD23" s="177"/>
      <c r="BE23" s="177"/>
      <c r="BF23" s="177"/>
      <c r="BG23" s="177"/>
      <c r="BH23" s="226"/>
    </row>
    <row r="24" spans="2:60" ht="18" customHeight="1">
      <c r="B24" s="1019" t="s">
        <v>2214</v>
      </c>
      <c r="C24" s="1020"/>
      <c r="D24" s="1020"/>
      <c r="E24" s="1020"/>
      <c r="F24" s="1021"/>
      <c r="G24" s="1060" t="s">
        <v>241</v>
      </c>
      <c r="H24" s="1061"/>
      <c r="I24" s="1061"/>
      <c r="J24" s="1061"/>
      <c r="K24" s="1061"/>
      <c r="L24" s="1061"/>
      <c r="M24" s="1061"/>
      <c r="N24" s="1061"/>
      <c r="O24" s="1061"/>
      <c r="P24" s="1061"/>
      <c r="Q24" s="1061"/>
      <c r="R24" s="1061"/>
      <c r="S24" s="1061"/>
      <c r="T24" s="1062"/>
      <c r="U24" s="217"/>
      <c r="V24" s="218" t="str">
        <f>IFERROR(IF(OR(B9="処遇加算Ⅰ",B9="処遇加算Ⅱ"),"✓",""),"")</f>
        <v/>
      </c>
      <c r="W24" s="1029" t="s">
        <v>2249</v>
      </c>
      <c r="X24" s="1030"/>
      <c r="Y24" s="1030"/>
      <c r="Z24" s="1031"/>
      <c r="AA24" s="997" t="s">
        <v>12</v>
      </c>
      <c r="AB24" s="998"/>
      <c r="AC24" s="219"/>
      <c r="AD24" s="986" t="s">
        <v>14</v>
      </c>
      <c r="AE24" s="986"/>
      <c r="AF24" s="986"/>
      <c r="AG24" s="986"/>
      <c r="AH24" s="986"/>
      <c r="AI24" s="997" t="s">
        <v>12</v>
      </c>
      <c r="AJ24" s="998"/>
      <c r="AK24" s="219"/>
      <c r="AL24" s="986" t="s">
        <v>14</v>
      </c>
      <c r="AM24" s="986"/>
      <c r="AN24" s="986"/>
      <c r="AO24" s="986"/>
      <c r="AP24" s="986"/>
      <c r="AS24" s="98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990"/>
    </row>
    <row r="25" spans="2:60" ht="21">
      <c r="B25" s="1022"/>
      <c r="C25" s="1023"/>
      <c r="D25" s="1023"/>
      <c r="E25" s="1023"/>
      <c r="F25" s="1024"/>
      <c r="G25" s="1044"/>
      <c r="H25" s="1045"/>
      <c r="I25" s="1045"/>
      <c r="J25" s="1045"/>
      <c r="K25" s="1045"/>
      <c r="L25" s="1045"/>
      <c r="M25" s="1045"/>
      <c r="N25" s="1045"/>
      <c r="O25" s="1045"/>
      <c r="P25" s="1045"/>
      <c r="Q25" s="1045"/>
      <c r="R25" s="1045"/>
      <c r="S25" s="1045"/>
      <c r="T25" s="1063"/>
      <c r="U25" s="217"/>
      <c r="V25" s="218" t="str">
        <f>IFERROR(IF(B9="処遇加算Ⅲ","✓",""),"")</f>
        <v/>
      </c>
      <c r="W25" s="1029" t="s">
        <v>19</v>
      </c>
      <c r="X25" s="1030"/>
      <c r="Y25" s="1030"/>
      <c r="Z25" s="1031"/>
      <c r="AA25" s="997"/>
      <c r="AB25" s="998"/>
      <c r="AC25" s="219"/>
      <c r="AD25" s="985" t="s">
        <v>17</v>
      </c>
      <c r="AE25" s="985"/>
      <c r="AF25" s="985"/>
      <c r="AG25" s="985"/>
      <c r="AH25" s="985"/>
      <c r="AI25" s="997"/>
      <c r="AJ25" s="998"/>
      <c r="AK25" s="220"/>
      <c r="AL25" s="985" t="s">
        <v>17</v>
      </c>
      <c r="AM25" s="985"/>
      <c r="AN25" s="985"/>
      <c r="AO25" s="985"/>
      <c r="AP25" s="985"/>
      <c r="AS25" s="991"/>
      <c r="AT25" s="992"/>
      <c r="AU25" s="992"/>
      <c r="AV25" s="992"/>
      <c r="AW25" s="992"/>
      <c r="AX25" s="992"/>
      <c r="AY25" s="992"/>
      <c r="AZ25" s="992"/>
      <c r="BA25" s="992"/>
      <c r="BB25" s="992"/>
      <c r="BC25" s="992"/>
      <c r="BD25" s="992"/>
      <c r="BE25" s="992"/>
      <c r="BF25" s="992"/>
      <c r="BG25" s="992"/>
      <c r="BH25" s="993"/>
    </row>
    <row r="26" spans="2:60" ht="18" customHeight="1" thickBot="1">
      <c r="B26" s="1025"/>
      <c r="C26" s="1026"/>
      <c r="D26" s="1026"/>
      <c r="E26" s="1026"/>
      <c r="F26" s="1027"/>
      <c r="G26" s="1064"/>
      <c r="H26" s="1065"/>
      <c r="I26" s="1065"/>
      <c r="J26" s="1065"/>
      <c r="K26" s="1065"/>
      <c r="L26" s="1065"/>
      <c r="M26" s="1065"/>
      <c r="N26" s="1065"/>
      <c r="O26" s="1065"/>
      <c r="P26" s="1065"/>
      <c r="Q26" s="1065"/>
      <c r="R26" s="1065"/>
      <c r="S26" s="1065"/>
      <c r="T26" s="1066"/>
      <c r="U26" s="191"/>
      <c r="V26" s="218" t="str">
        <f>IFERROR(IF(B9="処遇加算なし","✓",""),"")</f>
        <v/>
      </c>
      <c r="W26" s="1029" t="s">
        <v>2250</v>
      </c>
      <c r="X26" s="1030"/>
      <c r="Y26" s="1030"/>
      <c r="Z26" s="1031"/>
      <c r="AA26" s="997"/>
      <c r="AB26" s="998"/>
      <c r="AC26" s="219"/>
      <c r="AD26" s="986" t="s">
        <v>15</v>
      </c>
      <c r="AE26" s="986"/>
      <c r="AF26" s="986"/>
      <c r="AG26" s="986"/>
      <c r="AH26" s="986"/>
      <c r="AI26" s="997"/>
      <c r="AJ26" s="998"/>
      <c r="AK26" s="220"/>
      <c r="AL26" s="986" t="s">
        <v>15</v>
      </c>
      <c r="AM26" s="986"/>
      <c r="AN26" s="986"/>
      <c r="AO26" s="986"/>
      <c r="AP26" s="986"/>
      <c r="AS26" s="994"/>
      <c r="AT26" s="995"/>
      <c r="AU26" s="995"/>
      <c r="AV26" s="995"/>
      <c r="AW26" s="995"/>
      <c r="AX26" s="995"/>
      <c r="AY26" s="995"/>
      <c r="AZ26" s="995"/>
      <c r="BA26" s="995"/>
      <c r="BB26" s="995"/>
      <c r="BC26" s="995"/>
      <c r="BD26" s="995"/>
      <c r="BE26" s="995"/>
      <c r="BF26" s="995"/>
      <c r="BG26" s="995"/>
      <c r="BH26" s="996"/>
    </row>
    <row r="27" spans="2:60" ht="11.25" customHeight="1" thickBot="1">
      <c r="U27" s="223"/>
      <c r="V27" s="224"/>
      <c r="W27" s="196"/>
      <c r="X27" s="196"/>
      <c r="Y27" s="196"/>
      <c r="Z27" s="196"/>
      <c r="AC27" s="225"/>
      <c r="AD27" s="227"/>
      <c r="AE27" s="227"/>
      <c r="AF27" s="227"/>
      <c r="AG27" s="227"/>
      <c r="AH27" s="227"/>
      <c r="AK27" s="225"/>
      <c r="AL27" s="227"/>
      <c r="AM27" s="227"/>
      <c r="AN27" s="227"/>
      <c r="AO27" s="227"/>
      <c r="AP27" s="227"/>
      <c r="AS27" s="228"/>
      <c r="AT27" s="228"/>
      <c r="AU27" s="228"/>
      <c r="AV27" s="228"/>
      <c r="AW27" s="228"/>
      <c r="AX27" s="228"/>
      <c r="AY27" s="228"/>
      <c r="AZ27" s="228"/>
      <c r="BA27" s="228"/>
      <c r="BB27" s="228"/>
      <c r="BC27" s="228"/>
      <c r="BD27" s="228"/>
      <c r="BE27" s="228"/>
      <c r="BF27" s="228"/>
      <c r="BG27" s="228"/>
      <c r="BH27" s="228"/>
    </row>
    <row r="28" spans="2:60" ht="18" customHeight="1">
      <c r="B28" s="1019" t="s">
        <v>2215</v>
      </c>
      <c r="C28" s="1020"/>
      <c r="D28" s="1020"/>
      <c r="E28" s="1020"/>
      <c r="F28" s="1021"/>
      <c r="G28" s="1061" t="s">
        <v>2212</v>
      </c>
      <c r="H28" s="1061"/>
      <c r="I28" s="1061"/>
      <c r="J28" s="1061"/>
      <c r="K28" s="1061"/>
      <c r="L28" s="1061"/>
      <c r="M28" s="1061"/>
      <c r="N28" s="1061"/>
      <c r="O28" s="1061"/>
      <c r="P28" s="1061"/>
      <c r="Q28" s="1061"/>
      <c r="R28" s="1061"/>
      <c r="S28" s="1061"/>
      <c r="T28" s="1062"/>
      <c r="U28" s="217"/>
      <c r="V28" s="218" t="str">
        <f>IFERROR(IF(OR(B9="処遇加算Ⅰ",B9="処遇加算Ⅱ"),"✓",""),"")</f>
        <v/>
      </c>
      <c r="W28" s="1029" t="s">
        <v>2249</v>
      </c>
      <c r="X28" s="1030"/>
      <c r="Y28" s="1030"/>
      <c r="Z28" s="1031"/>
      <c r="AA28" s="997" t="s">
        <v>12</v>
      </c>
      <c r="AB28" s="998"/>
      <c r="AC28" s="219"/>
      <c r="AD28" s="986" t="s">
        <v>14</v>
      </c>
      <c r="AE28" s="986"/>
      <c r="AF28" s="986"/>
      <c r="AG28" s="986"/>
      <c r="AH28" s="986"/>
      <c r="AI28" s="997" t="s">
        <v>12</v>
      </c>
      <c r="AJ28" s="998"/>
      <c r="AK28" s="219"/>
      <c r="AL28" s="986" t="s">
        <v>14</v>
      </c>
      <c r="AM28" s="986"/>
      <c r="AN28" s="986"/>
      <c r="AO28" s="986"/>
      <c r="AP28" s="986"/>
      <c r="AS28" s="98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990"/>
    </row>
    <row r="29" spans="2:60" ht="21" customHeight="1">
      <c r="B29" s="1022"/>
      <c r="C29" s="1023"/>
      <c r="D29" s="1023"/>
      <c r="E29" s="1023"/>
      <c r="F29" s="1024"/>
      <c r="G29" s="1045"/>
      <c r="H29" s="1045"/>
      <c r="I29" s="1045"/>
      <c r="J29" s="1045"/>
      <c r="K29" s="1045"/>
      <c r="L29" s="1045"/>
      <c r="M29" s="1045"/>
      <c r="N29" s="1045"/>
      <c r="O29" s="1045"/>
      <c r="P29" s="1045"/>
      <c r="Q29" s="1045"/>
      <c r="R29" s="1045"/>
      <c r="S29" s="1045"/>
      <c r="T29" s="1063"/>
      <c r="U29" s="217"/>
      <c r="V29" s="218" t="str">
        <f>IFERROR(IF(B9="処遇加算Ⅲ","✓",""),"")</f>
        <v/>
      </c>
      <c r="W29" s="1029" t="s">
        <v>19</v>
      </c>
      <c r="X29" s="1030"/>
      <c r="Y29" s="1030"/>
      <c r="Z29" s="1031"/>
      <c r="AA29" s="997"/>
      <c r="AB29" s="998"/>
      <c r="AC29" s="219"/>
      <c r="AD29" s="985" t="s">
        <v>17</v>
      </c>
      <c r="AE29" s="985"/>
      <c r="AF29" s="985"/>
      <c r="AG29" s="985"/>
      <c r="AH29" s="985"/>
      <c r="AI29" s="997"/>
      <c r="AJ29" s="998"/>
      <c r="AK29" s="220"/>
      <c r="AL29" s="985" t="s">
        <v>17</v>
      </c>
      <c r="AM29" s="985"/>
      <c r="AN29" s="985"/>
      <c r="AO29" s="985"/>
      <c r="AP29" s="985"/>
      <c r="AS29" s="991"/>
      <c r="AT29" s="992"/>
      <c r="AU29" s="992"/>
      <c r="AV29" s="992"/>
      <c r="AW29" s="992"/>
      <c r="AX29" s="992"/>
      <c r="AY29" s="992"/>
      <c r="AZ29" s="992"/>
      <c r="BA29" s="992"/>
      <c r="BB29" s="992"/>
      <c r="BC29" s="992"/>
      <c r="BD29" s="992"/>
      <c r="BE29" s="992"/>
      <c r="BF29" s="992"/>
      <c r="BG29" s="992"/>
      <c r="BH29" s="993"/>
    </row>
    <row r="30" spans="2:60" ht="18" customHeight="1" thickBot="1">
      <c r="B30" s="1025"/>
      <c r="C30" s="1026"/>
      <c r="D30" s="1026"/>
      <c r="E30" s="1026"/>
      <c r="F30" s="1027"/>
      <c r="G30" s="1065"/>
      <c r="H30" s="1065"/>
      <c r="I30" s="1065"/>
      <c r="J30" s="1065"/>
      <c r="K30" s="1065"/>
      <c r="L30" s="1065"/>
      <c r="M30" s="1065"/>
      <c r="N30" s="1065"/>
      <c r="O30" s="1065"/>
      <c r="P30" s="1065"/>
      <c r="Q30" s="1065"/>
      <c r="R30" s="1065"/>
      <c r="S30" s="1065"/>
      <c r="T30" s="1066"/>
      <c r="U30" s="191"/>
      <c r="V30" s="218" t="str">
        <f>IFERROR(IF(B9="処遇加算なし","✓",""),"")</f>
        <v/>
      </c>
      <c r="W30" s="1029" t="s">
        <v>2250</v>
      </c>
      <c r="X30" s="1030"/>
      <c r="Y30" s="1030"/>
      <c r="Z30" s="1031"/>
      <c r="AA30" s="997"/>
      <c r="AB30" s="998"/>
      <c r="AC30" s="219"/>
      <c r="AD30" s="986" t="s">
        <v>15</v>
      </c>
      <c r="AE30" s="986"/>
      <c r="AF30" s="986"/>
      <c r="AG30" s="986"/>
      <c r="AH30" s="986"/>
      <c r="AI30" s="997"/>
      <c r="AJ30" s="998"/>
      <c r="AK30" s="220"/>
      <c r="AL30" s="986" t="s">
        <v>15</v>
      </c>
      <c r="AM30" s="986"/>
      <c r="AN30" s="986"/>
      <c r="AO30" s="986"/>
      <c r="AP30" s="986"/>
      <c r="AS30" s="994"/>
      <c r="AT30" s="995"/>
      <c r="AU30" s="995"/>
      <c r="AV30" s="995"/>
      <c r="AW30" s="995"/>
      <c r="AX30" s="995"/>
      <c r="AY30" s="995"/>
      <c r="AZ30" s="995"/>
      <c r="BA30" s="995"/>
      <c r="BB30" s="995"/>
      <c r="BC30" s="995"/>
      <c r="BD30" s="995"/>
      <c r="BE30" s="995"/>
      <c r="BF30" s="995"/>
      <c r="BG30" s="995"/>
      <c r="BH30" s="996"/>
    </row>
    <row r="31" spans="2:60" ht="11.25" customHeight="1" thickBot="1">
      <c r="U31" s="223"/>
      <c r="V31" s="224"/>
      <c r="W31" s="196"/>
      <c r="X31" s="196"/>
      <c r="Y31" s="196"/>
      <c r="Z31" s="196"/>
      <c r="AC31" s="225"/>
      <c r="AD31" s="227"/>
      <c r="AE31" s="227"/>
      <c r="AF31" s="227"/>
      <c r="AG31" s="227"/>
      <c r="AH31" s="227"/>
      <c r="AK31" s="225"/>
      <c r="AL31" s="227"/>
      <c r="AM31" s="227"/>
      <c r="AN31" s="227"/>
      <c r="AO31" s="227"/>
      <c r="AP31" s="227"/>
      <c r="AS31" s="228"/>
      <c r="AT31" s="228"/>
      <c r="AU31" s="228"/>
      <c r="AV31" s="228"/>
      <c r="AW31" s="228"/>
      <c r="AX31" s="228"/>
      <c r="AY31" s="228"/>
      <c r="AZ31" s="228"/>
      <c r="BA31" s="228"/>
      <c r="BB31" s="228"/>
      <c r="BC31" s="228"/>
      <c r="BD31" s="228"/>
      <c r="BE31" s="228"/>
      <c r="BF31" s="228"/>
      <c r="BG31" s="228"/>
      <c r="BH31" s="228"/>
    </row>
    <row r="32" spans="2:60" ht="15" customHeight="1">
      <c r="B32" s="1018" t="s">
        <v>2216</v>
      </c>
      <c r="C32" s="1018"/>
      <c r="D32" s="1018"/>
      <c r="E32" s="1018"/>
      <c r="F32" s="1018"/>
      <c r="G32" s="1028" t="s">
        <v>2213</v>
      </c>
      <c r="H32" s="1028"/>
      <c r="I32" s="1028"/>
      <c r="J32" s="1028"/>
      <c r="K32" s="1028"/>
      <c r="L32" s="1028"/>
      <c r="M32" s="1028"/>
      <c r="N32" s="1028"/>
      <c r="O32" s="1028"/>
      <c r="P32" s="1028"/>
      <c r="Q32" s="1028"/>
      <c r="R32" s="1028"/>
      <c r="S32" s="1028"/>
      <c r="T32" s="1028"/>
      <c r="U32" s="217"/>
      <c r="V32" s="218" t="str">
        <f>IFERROR(IF(B9="処遇加算Ⅰ","✓",""),"")</f>
        <v/>
      </c>
      <c r="W32" s="1011" t="s">
        <v>14</v>
      </c>
      <c r="X32" s="1012"/>
      <c r="Y32" s="1012"/>
      <c r="Z32" s="1013"/>
      <c r="AA32" s="1067" t="s">
        <v>12</v>
      </c>
      <c r="AB32" s="998"/>
      <c r="AC32" s="219"/>
      <c r="AD32" s="986" t="s">
        <v>14</v>
      </c>
      <c r="AE32" s="986"/>
      <c r="AF32" s="986"/>
      <c r="AG32" s="986"/>
      <c r="AH32" s="986"/>
      <c r="AI32" s="1067" t="s">
        <v>12</v>
      </c>
      <c r="AJ32" s="998"/>
      <c r="AK32" s="219"/>
      <c r="AL32" s="986" t="s">
        <v>14</v>
      </c>
      <c r="AM32" s="986"/>
      <c r="AN32" s="986"/>
      <c r="AO32" s="986"/>
      <c r="AP32" s="986"/>
      <c r="AS32" s="98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990"/>
    </row>
    <row r="33" spans="2:82" ht="21" customHeight="1">
      <c r="B33" s="1018"/>
      <c r="C33" s="1018"/>
      <c r="D33" s="1018"/>
      <c r="E33" s="1018"/>
      <c r="F33" s="1018"/>
      <c r="G33" s="1028"/>
      <c r="H33" s="1028"/>
      <c r="I33" s="1028"/>
      <c r="J33" s="1028"/>
      <c r="K33" s="1028"/>
      <c r="L33" s="1028"/>
      <c r="M33" s="1028"/>
      <c r="N33" s="1028"/>
      <c r="O33" s="1028"/>
      <c r="P33" s="1028"/>
      <c r="Q33" s="1028"/>
      <c r="R33" s="1028"/>
      <c r="S33" s="1028"/>
      <c r="T33" s="1028"/>
      <c r="U33" s="217"/>
      <c r="V33" s="218" t="str">
        <f>IFERROR(IF(AND(B9&lt;&gt;"",B9&lt;&gt;"処遇加算Ⅰ"),"✓",""),"")</f>
        <v/>
      </c>
      <c r="W33" s="1011" t="s">
        <v>15</v>
      </c>
      <c r="X33" s="1012"/>
      <c r="Y33" s="1012"/>
      <c r="Z33" s="1013"/>
      <c r="AA33" s="1067"/>
      <c r="AB33" s="998"/>
      <c r="AC33" s="219"/>
      <c r="AD33" s="1014" t="s">
        <v>17</v>
      </c>
      <c r="AE33" s="1014"/>
      <c r="AF33" s="1014"/>
      <c r="AG33" s="1014"/>
      <c r="AH33" s="1014"/>
      <c r="AI33" s="1067"/>
      <c r="AJ33" s="998"/>
      <c r="AK33" s="229"/>
      <c r="AL33" s="985" t="s">
        <v>17</v>
      </c>
      <c r="AM33" s="985"/>
      <c r="AN33" s="985"/>
      <c r="AO33" s="985"/>
      <c r="AP33" s="985"/>
      <c r="AS33" s="991"/>
      <c r="AT33" s="992"/>
      <c r="AU33" s="992"/>
      <c r="AV33" s="992"/>
      <c r="AW33" s="992"/>
      <c r="AX33" s="992"/>
      <c r="AY33" s="992"/>
      <c r="AZ33" s="992"/>
      <c r="BA33" s="992"/>
      <c r="BB33" s="992"/>
      <c r="BC33" s="992"/>
      <c r="BD33" s="992"/>
      <c r="BE33" s="992"/>
      <c r="BF33" s="992"/>
      <c r="BG33" s="992"/>
      <c r="BH33" s="993"/>
    </row>
    <row r="34" spans="2:82" ht="15" customHeight="1" thickBot="1">
      <c r="B34" s="1018"/>
      <c r="C34" s="1018"/>
      <c r="D34" s="1018"/>
      <c r="E34" s="1018"/>
      <c r="F34" s="1018"/>
      <c r="G34" s="1028"/>
      <c r="H34" s="1028"/>
      <c r="I34" s="1028"/>
      <c r="J34" s="1028"/>
      <c r="K34" s="1028"/>
      <c r="L34" s="1028"/>
      <c r="M34" s="1028"/>
      <c r="N34" s="1028"/>
      <c r="O34" s="1028"/>
      <c r="P34" s="1028"/>
      <c r="Q34" s="1028"/>
      <c r="R34" s="1028"/>
      <c r="S34" s="1028"/>
      <c r="T34" s="1028"/>
      <c r="U34" s="191"/>
      <c r="V34" s="224"/>
      <c r="W34" s="196"/>
      <c r="X34" s="196"/>
      <c r="Y34" s="196"/>
      <c r="Z34" s="196"/>
      <c r="AA34" s="1067"/>
      <c r="AB34" s="998"/>
      <c r="AC34" s="219"/>
      <c r="AD34" s="984" t="s">
        <v>15</v>
      </c>
      <c r="AE34" s="984"/>
      <c r="AF34" s="984"/>
      <c r="AG34" s="984"/>
      <c r="AH34" s="984"/>
      <c r="AI34" s="1067"/>
      <c r="AJ34" s="998"/>
      <c r="AK34" s="219"/>
      <c r="AL34" s="984" t="s">
        <v>15</v>
      </c>
      <c r="AM34" s="984"/>
      <c r="AN34" s="984"/>
      <c r="AO34" s="984"/>
      <c r="AP34" s="984"/>
      <c r="AS34" s="994"/>
      <c r="AT34" s="995"/>
      <c r="AU34" s="995"/>
      <c r="AV34" s="995"/>
      <c r="AW34" s="995"/>
      <c r="AX34" s="995"/>
      <c r="AY34" s="995"/>
      <c r="AZ34" s="995"/>
      <c r="BA34" s="995"/>
      <c r="BB34" s="995"/>
      <c r="BC34" s="995"/>
      <c r="BD34" s="995"/>
      <c r="BE34" s="995"/>
      <c r="BF34" s="995"/>
      <c r="BG34" s="995"/>
      <c r="BH34" s="996"/>
    </row>
    <row r="35" spans="2:82" ht="11.25" customHeight="1" thickBot="1">
      <c r="B35" s="230"/>
      <c r="C35" s="230"/>
      <c r="D35" s="230"/>
      <c r="E35" s="230"/>
      <c r="F35" s="230"/>
      <c r="G35" s="231"/>
      <c r="H35" s="231"/>
      <c r="I35" s="231"/>
      <c r="J35" s="231"/>
      <c r="K35" s="231"/>
      <c r="L35" s="231"/>
      <c r="M35" s="231"/>
      <c r="N35" s="231"/>
      <c r="O35" s="231"/>
      <c r="P35" s="231"/>
      <c r="Q35" s="231"/>
      <c r="R35" s="231"/>
      <c r="S35" s="231"/>
      <c r="T35" s="231"/>
      <c r="U35" s="223"/>
      <c r="V35" s="224"/>
      <c r="W35" s="196"/>
      <c r="X35" s="196"/>
      <c r="Y35" s="196"/>
      <c r="Z35" s="196"/>
      <c r="AC35" s="225"/>
      <c r="AD35" s="196"/>
      <c r="AE35" s="196"/>
      <c r="AF35" s="196"/>
      <c r="AG35" s="196"/>
      <c r="AH35" s="196"/>
      <c r="AK35" s="225"/>
      <c r="AL35" s="196"/>
      <c r="AM35" s="196"/>
      <c r="AN35" s="196"/>
      <c r="AO35" s="196"/>
      <c r="AP35" s="196"/>
      <c r="AR35" s="223"/>
      <c r="AS35" s="228"/>
      <c r="AT35" s="228"/>
      <c r="AU35" s="228"/>
      <c r="AV35" s="228"/>
      <c r="AW35" s="228"/>
      <c r="AX35" s="228"/>
      <c r="AY35" s="228"/>
      <c r="AZ35" s="228"/>
      <c r="BA35" s="228"/>
      <c r="BB35" s="228"/>
      <c r="BC35" s="228"/>
      <c r="BD35" s="228"/>
      <c r="BE35" s="228"/>
      <c r="BF35" s="228"/>
      <c r="BG35" s="228"/>
      <c r="BH35" s="228"/>
    </row>
    <row r="36" spans="2:82" ht="17.100000000000001" customHeight="1">
      <c r="B36" s="1018" t="s">
        <v>2217</v>
      </c>
      <c r="C36" s="1018"/>
      <c r="D36" s="1018"/>
      <c r="E36" s="1018"/>
      <c r="F36" s="1018"/>
      <c r="G36" s="1010" t="s">
        <v>2258</v>
      </c>
      <c r="H36" s="1010"/>
      <c r="I36" s="1010"/>
      <c r="J36" s="1010"/>
      <c r="K36" s="1010"/>
      <c r="L36" s="1010"/>
      <c r="M36" s="1010"/>
      <c r="N36" s="1010"/>
      <c r="O36" s="1010"/>
      <c r="P36" s="1010"/>
      <c r="Q36" s="1010"/>
      <c r="R36" s="1010"/>
      <c r="S36" s="1010"/>
      <c r="T36" s="1010"/>
      <c r="U36" s="217"/>
      <c r="V36" s="218" t="str">
        <f>IFERROR(IF(OR(G9="特定加算Ⅰ",G9="特定加算Ⅱ"),"✓",""),"")</f>
        <v/>
      </c>
      <c r="W36" s="1011" t="s">
        <v>14</v>
      </c>
      <c r="X36" s="1012"/>
      <c r="Y36" s="1012"/>
      <c r="Z36" s="1013"/>
      <c r="AA36" s="997" t="s">
        <v>12</v>
      </c>
      <c r="AB36" s="998"/>
      <c r="AC36" s="219"/>
      <c r="AD36" s="984" t="s">
        <v>14</v>
      </c>
      <c r="AE36" s="984"/>
      <c r="AF36" s="984"/>
      <c r="AG36" s="984"/>
      <c r="AH36" s="984"/>
      <c r="AI36" s="997" t="s">
        <v>12</v>
      </c>
      <c r="AJ36" s="998"/>
      <c r="AK36" s="219"/>
      <c r="AL36" s="984" t="s">
        <v>14</v>
      </c>
      <c r="AM36" s="984"/>
      <c r="AN36" s="984"/>
      <c r="AO36" s="984"/>
      <c r="AP36" s="984"/>
      <c r="AS36" s="98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990"/>
    </row>
    <row r="37" spans="2:82" ht="21" customHeight="1">
      <c r="B37" s="1018"/>
      <c r="C37" s="1018"/>
      <c r="D37" s="1018"/>
      <c r="E37" s="1018"/>
      <c r="F37" s="1018"/>
      <c r="G37" s="1010"/>
      <c r="H37" s="1010"/>
      <c r="I37" s="1010"/>
      <c r="J37" s="1010"/>
      <c r="K37" s="1010"/>
      <c r="L37" s="1010"/>
      <c r="M37" s="1010"/>
      <c r="N37" s="1010"/>
      <c r="O37" s="1010"/>
      <c r="P37" s="1010"/>
      <c r="Q37" s="1010"/>
      <c r="R37" s="1010"/>
      <c r="S37" s="1010"/>
      <c r="T37" s="1010"/>
      <c r="U37" s="217"/>
      <c r="V37" s="218" t="str">
        <f>IFERROR(IF(G9="特定加算なし","✓",""),"")</f>
        <v/>
      </c>
      <c r="W37" s="1011" t="s">
        <v>15</v>
      </c>
      <c r="X37" s="1012"/>
      <c r="Y37" s="1012"/>
      <c r="Z37" s="1013"/>
      <c r="AA37" s="997"/>
      <c r="AB37" s="998"/>
      <c r="AC37" s="980" t="s">
        <v>2360</v>
      </c>
      <c r="AD37" s="981"/>
      <c r="AE37" s="981"/>
      <c r="AF37" s="981"/>
      <c r="AG37" s="982"/>
      <c r="AH37" s="983"/>
      <c r="AI37" s="997"/>
      <c r="AJ37" s="998"/>
      <c r="AK37" s="980" t="s">
        <v>2360</v>
      </c>
      <c r="AL37" s="981"/>
      <c r="AM37" s="981"/>
      <c r="AN37" s="981"/>
      <c r="AO37" s="982"/>
      <c r="AP37" s="983"/>
      <c r="AS37" s="991"/>
      <c r="AT37" s="992"/>
      <c r="AU37" s="992"/>
      <c r="AV37" s="992"/>
      <c r="AW37" s="992"/>
      <c r="AX37" s="992"/>
      <c r="AY37" s="992"/>
      <c r="AZ37" s="992"/>
      <c r="BA37" s="992"/>
      <c r="BB37" s="992"/>
      <c r="BC37" s="992"/>
      <c r="BD37" s="992"/>
      <c r="BE37" s="992"/>
      <c r="BF37" s="992"/>
      <c r="BG37" s="992"/>
      <c r="BH37" s="993"/>
    </row>
    <row r="38" spans="2:82" ht="17.100000000000001" customHeight="1" thickBot="1">
      <c r="B38" s="1018"/>
      <c r="C38" s="1018"/>
      <c r="D38" s="1018"/>
      <c r="E38" s="1018"/>
      <c r="F38" s="1018"/>
      <c r="G38" s="1010"/>
      <c r="H38" s="1010"/>
      <c r="I38" s="1010"/>
      <c r="J38" s="1010"/>
      <c r="K38" s="1010"/>
      <c r="L38" s="1010"/>
      <c r="M38" s="1010"/>
      <c r="N38" s="1010"/>
      <c r="O38" s="1010"/>
      <c r="P38" s="1010"/>
      <c r="Q38" s="1010"/>
      <c r="R38" s="1010"/>
      <c r="S38" s="1010"/>
      <c r="T38" s="1010"/>
      <c r="U38" s="217"/>
      <c r="Z38" s="232"/>
      <c r="AA38" s="1067"/>
      <c r="AB38" s="998"/>
      <c r="AC38" s="219"/>
      <c r="AD38" s="984" t="s">
        <v>15</v>
      </c>
      <c r="AE38" s="984"/>
      <c r="AF38" s="984"/>
      <c r="AG38" s="984"/>
      <c r="AH38" s="984"/>
      <c r="AI38" s="997"/>
      <c r="AJ38" s="998"/>
      <c r="AK38" s="219"/>
      <c r="AL38" s="984" t="s">
        <v>15</v>
      </c>
      <c r="AM38" s="984"/>
      <c r="AN38" s="984"/>
      <c r="AO38" s="984"/>
      <c r="AP38" s="984"/>
      <c r="AS38" s="994"/>
      <c r="AT38" s="995"/>
      <c r="AU38" s="995"/>
      <c r="AV38" s="995"/>
      <c r="AW38" s="995"/>
      <c r="AX38" s="995"/>
      <c r="AY38" s="995"/>
      <c r="AZ38" s="995"/>
      <c r="BA38" s="995"/>
      <c r="BB38" s="995"/>
      <c r="BC38" s="995"/>
      <c r="BD38" s="995"/>
      <c r="BE38" s="995"/>
      <c r="BF38" s="995"/>
      <c r="BG38" s="995"/>
      <c r="BH38" s="996"/>
    </row>
    <row r="39" spans="2:82" ht="11.25" customHeight="1" thickBot="1">
      <c r="B39" s="230"/>
      <c r="C39" s="230"/>
      <c r="D39" s="230"/>
      <c r="E39" s="230"/>
      <c r="F39" s="230"/>
      <c r="G39" s="231"/>
      <c r="H39" s="231"/>
      <c r="I39" s="231"/>
      <c r="J39" s="231"/>
      <c r="K39" s="231"/>
      <c r="L39" s="231"/>
      <c r="M39" s="231"/>
      <c r="N39" s="231"/>
      <c r="O39" s="231"/>
      <c r="P39" s="231"/>
      <c r="Q39" s="231"/>
      <c r="R39" s="231"/>
      <c r="S39" s="231"/>
      <c r="T39" s="231"/>
      <c r="V39" s="224"/>
      <c r="W39" s="196"/>
      <c r="X39" s="196"/>
      <c r="Y39" s="196"/>
      <c r="Z39" s="196"/>
      <c r="AC39" s="225"/>
      <c r="AD39" s="196"/>
      <c r="AE39" s="196"/>
      <c r="AF39" s="196"/>
      <c r="AG39" s="196"/>
      <c r="AH39" s="196"/>
      <c r="AK39" s="225"/>
      <c r="AL39" s="196"/>
      <c r="AM39" s="196"/>
      <c r="AN39" s="196"/>
      <c r="AO39" s="196"/>
      <c r="AP39" s="196"/>
      <c r="AS39" s="228"/>
      <c r="AT39" s="228"/>
      <c r="AU39" s="228"/>
      <c r="AV39" s="228"/>
      <c r="AW39" s="228"/>
      <c r="AX39" s="228"/>
      <c r="AY39" s="228"/>
      <c r="AZ39" s="228"/>
      <c r="BA39" s="228"/>
      <c r="BB39" s="228"/>
      <c r="BC39" s="228"/>
      <c r="BD39" s="228"/>
      <c r="BE39" s="228"/>
      <c r="BF39" s="228"/>
      <c r="BG39" s="228"/>
      <c r="BH39" s="228"/>
    </row>
    <row r="40" spans="2:82" ht="17.100000000000001" customHeight="1">
      <c r="B40" s="1018" t="s">
        <v>2218</v>
      </c>
      <c r="C40" s="1018"/>
      <c r="D40" s="1018"/>
      <c r="E40" s="1018"/>
      <c r="F40" s="1018"/>
      <c r="G40" s="1028" t="str">
        <f>IFERROR(VLOOKUP(Y5,【参考】数式用!AS5:AT29,2,0),"")</f>
        <v/>
      </c>
      <c r="H40" s="1028"/>
      <c r="I40" s="1028"/>
      <c r="J40" s="1028"/>
      <c r="K40" s="1028"/>
      <c r="L40" s="1028"/>
      <c r="M40" s="1028"/>
      <c r="N40" s="1028"/>
      <c r="O40" s="1028"/>
      <c r="P40" s="1028"/>
      <c r="Q40" s="1028"/>
      <c r="R40" s="1028"/>
      <c r="S40" s="1028"/>
      <c r="T40" s="1028"/>
      <c r="U40" s="191"/>
      <c r="V40" s="218" t="str">
        <f>IFERROR(IF(G9="特定加算Ⅰ","✓",""),"")</f>
        <v/>
      </c>
      <c r="W40" s="1011" t="s">
        <v>14</v>
      </c>
      <c r="X40" s="1012"/>
      <c r="Y40" s="1012"/>
      <c r="Z40" s="1013"/>
      <c r="AA40" s="997" t="s">
        <v>12</v>
      </c>
      <c r="AB40" s="998"/>
      <c r="AC40" s="219"/>
      <c r="AD40" s="984" t="s">
        <v>14</v>
      </c>
      <c r="AE40" s="984"/>
      <c r="AF40" s="984"/>
      <c r="AG40" s="984"/>
      <c r="AH40" s="984"/>
      <c r="AI40" s="997" t="s">
        <v>12</v>
      </c>
      <c r="AJ40" s="998"/>
      <c r="AK40" s="219"/>
      <c r="AL40" s="984" t="s">
        <v>14</v>
      </c>
      <c r="AM40" s="984"/>
      <c r="AN40" s="984"/>
      <c r="AO40" s="984"/>
      <c r="AP40" s="984"/>
      <c r="AS40" s="98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990"/>
    </row>
    <row r="41" spans="2:82" ht="22.5" customHeight="1">
      <c r="B41" s="1018"/>
      <c r="C41" s="1018"/>
      <c r="D41" s="1018"/>
      <c r="E41" s="1018"/>
      <c r="F41" s="1018"/>
      <c r="G41" s="1028"/>
      <c r="H41" s="1028"/>
      <c r="I41" s="1028"/>
      <c r="J41" s="1028"/>
      <c r="K41" s="1028"/>
      <c r="L41" s="1028"/>
      <c r="M41" s="1028"/>
      <c r="N41" s="1028"/>
      <c r="O41" s="1028"/>
      <c r="P41" s="1028"/>
      <c r="Q41" s="1028"/>
      <c r="R41" s="1028"/>
      <c r="S41" s="1028"/>
      <c r="T41" s="1028"/>
      <c r="U41" s="191"/>
      <c r="V41" s="218" t="str">
        <f>IFERROR(IF(OR(G9="特定加算Ⅱ",G9="特定加算なし"),"✓",""),"")</f>
        <v/>
      </c>
      <c r="W41" s="1011" t="s">
        <v>15</v>
      </c>
      <c r="X41" s="1012"/>
      <c r="Y41" s="1012"/>
      <c r="Z41" s="1013"/>
      <c r="AA41" s="997"/>
      <c r="AB41" s="998"/>
      <c r="AC41" s="233" t="s">
        <v>85</v>
      </c>
      <c r="AD41" s="1132"/>
      <c r="AE41" s="1133"/>
      <c r="AF41" s="1133"/>
      <c r="AG41" s="1133"/>
      <c r="AH41" s="1134"/>
      <c r="AI41" s="997"/>
      <c r="AJ41" s="998"/>
      <c r="AK41" s="233" t="s">
        <v>85</v>
      </c>
      <c r="AL41" s="1132"/>
      <c r="AM41" s="1133"/>
      <c r="AN41" s="1133"/>
      <c r="AO41" s="1133"/>
      <c r="AP41" s="1134"/>
      <c r="AS41" s="991"/>
      <c r="AT41" s="992"/>
      <c r="AU41" s="992"/>
      <c r="AV41" s="992"/>
      <c r="AW41" s="992"/>
      <c r="AX41" s="992"/>
      <c r="AY41" s="992"/>
      <c r="AZ41" s="992"/>
      <c r="BA41" s="992"/>
      <c r="BB41" s="992"/>
      <c r="BC41" s="992"/>
      <c r="BD41" s="992"/>
      <c r="BE41" s="992"/>
      <c r="BF41" s="992"/>
      <c r="BG41" s="992"/>
      <c r="BH41" s="993"/>
    </row>
    <row r="42" spans="2:82" ht="17.100000000000001" customHeight="1" thickBot="1">
      <c r="B42" s="1018"/>
      <c r="C42" s="1018"/>
      <c r="D42" s="1018"/>
      <c r="E42" s="1018"/>
      <c r="F42" s="1018"/>
      <c r="G42" s="1028"/>
      <c r="H42" s="1028"/>
      <c r="I42" s="1028"/>
      <c r="J42" s="1028"/>
      <c r="K42" s="1028"/>
      <c r="L42" s="1028"/>
      <c r="M42" s="1028"/>
      <c r="N42" s="1028"/>
      <c r="O42" s="1028"/>
      <c r="P42" s="1028"/>
      <c r="Q42" s="1028"/>
      <c r="R42" s="1028"/>
      <c r="S42" s="1028"/>
      <c r="T42" s="1028"/>
      <c r="U42" s="191"/>
      <c r="V42" s="184"/>
      <c r="W42" s="234"/>
      <c r="X42" s="234"/>
      <c r="Y42" s="234"/>
      <c r="Z42" s="234"/>
      <c r="AA42" s="209"/>
      <c r="AB42" s="209"/>
      <c r="AC42" s="235"/>
      <c r="AD42" s="984" t="s">
        <v>15</v>
      </c>
      <c r="AE42" s="984"/>
      <c r="AF42" s="984"/>
      <c r="AG42" s="984"/>
      <c r="AH42" s="984"/>
      <c r="AI42" s="209"/>
      <c r="AJ42" s="209"/>
      <c r="AK42" s="235"/>
      <c r="AL42" s="984" t="s">
        <v>15</v>
      </c>
      <c r="AM42" s="984"/>
      <c r="AN42" s="984"/>
      <c r="AO42" s="984"/>
      <c r="AP42" s="984"/>
      <c r="AS42" s="994"/>
      <c r="AT42" s="995"/>
      <c r="AU42" s="995"/>
      <c r="AV42" s="995"/>
      <c r="AW42" s="995"/>
      <c r="AX42" s="995"/>
      <c r="AY42" s="995"/>
      <c r="AZ42" s="995"/>
      <c r="BA42" s="995"/>
      <c r="BB42" s="995"/>
      <c r="BC42" s="995"/>
      <c r="BD42" s="995"/>
      <c r="BE42" s="995"/>
      <c r="BF42" s="995"/>
      <c r="BG42" s="995"/>
      <c r="BH42" s="996"/>
    </row>
    <row r="43" spans="2:82" ht="11.25" customHeight="1" thickBot="1">
      <c r="B43" s="230"/>
      <c r="C43" s="230"/>
      <c r="D43" s="230"/>
      <c r="E43" s="230"/>
      <c r="F43" s="230"/>
      <c r="G43" s="236"/>
      <c r="H43" s="236"/>
      <c r="I43" s="236"/>
      <c r="J43" s="236"/>
      <c r="K43" s="236"/>
      <c r="L43" s="236"/>
      <c r="M43" s="236"/>
      <c r="N43" s="236"/>
      <c r="O43" s="236"/>
      <c r="P43" s="236"/>
      <c r="Q43" s="236"/>
      <c r="R43" s="236"/>
      <c r="S43" s="236"/>
      <c r="T43" s="236"/>
      <c r="U43" s="223"/>
      <c r="V43" s="224"/>
      <c r="W43" s="196"/>
      <c r="X43" s="196"/>
      <c r="Y43" s="196"/>
      <c r="Z43" s="196"/>
      <c r="AD43" s="196"/>
      <c r="AE43" s="196"/>
      <c r="AF43" s="196"/>
      <c r="AG43" s="196"/>
      <c r="AH43" s="196"/>
      <c r="AL43" s="196"/>
      <c r="AM43" s="196"/>
      <c r="AN43" s="196"/>
      <c r="AO43" s="196"/>
      <c r="AP43" s="196"/>
      <c r="AS43" s="228"/>
      <c r="AT43" s="228"/>
      <c r="AU43" s="228"/>
      <c r="AV43" s="228"/>
      <c r="AW43" s="228"/>
      <c r="AX43" s="228"/>
      <c r="AY43" s="228"/>
      <c r="AZ43" s="228"/>
      <c r="BA43" s="228"/>
      <c r="BB43" s="228"/>
      <c r="BC43" s="228"/>
      <c r="BD43" s="228"/>
      <c r="BE43" s="228"/>
      <c r="BF43" s="228"/>
      <c r="BG43" s="228"/>
      <c r="BH43" s="228"/>
    </row>
    <row r="44" spans="2:82" ht="17.100000000000001" customHeight="1">
      <c r="B44" s="1018" t="s">
        <v>2219</v>
      </c>
      <c r="C44" s="1018"/>
      <c r="D44" s="1018"/>
      <c r="E44" s="1018"/>
      <c r="F44" s="1018"/>
      <c r="G44" s="1028" t="s">
        <v>2156</v>
      </c>
      <c r="H44" s="1028"/>
      <c r="I44" s="1028"/>
      <c r="J44" s="1028"/>
      <c r="K44" s="1028"/>
      <c r="L44" s="1028"/>
      <c r="M44" s="1028"/>
      <c r="N44" s="1028"/>
      <c r="O44" s="1028"/>
      <c r="P44" s="1028"/>
      <c r="Q44" s="1028"/>
      <c r="R44" s="1028"/>
      <c r="S44" s="1028"/>
      <c r="T44" s="1028"/>
      <c r="U44" s="217"/>
      <c r="V44" s="218" t="str">
        <f>IFERROR(IF(OR(G9="特定加算Ⅰ",G9="特定加算Ⅱ"),"✓",""),"")</f>
        <v/>
      </c>
      <c r="W44" s="1011" t="s">
        <v>14</v>
      </c>
      <c r="X44" s="1012"/>
      <c r="Y44" s="1012"/>
      <c r="Z44" s="1013"/>
      <c r="AA44" s="997" t="s">
        <v>12</v>
      </c>
      <c r="AB44" s="998"/>
      <c r="AC44" s="219"/>
      <c r="AD44" s="984" t="s">
        <v>14</v>
      </c>
      <c r="AE44" s="984"/>
      <c r="AF44" s="984"/>
      <c r="AG44" s="984"/>
      <c r="AH44" s="984"/>
      <c r="AI44" s="997" t="s">
        <v>12</v>
      </c>
      <c r="AJ44" s="998"/>
      <c r="AK44" s="219"/>
      <c r="AL44" s="984" t="s">
        <v>14</v>
      </c>
      <c r="AM44" s="984"/>
      <c r="AN44" s="984"/>
      <c r="AO44" s="984"/>
      <c r="AP44" s="984"/>
      <c r="AS44" s="988"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990"/>
    </row>
    <row r="45" spans="2:82" ht="17.100000000000001" customHeight="1" thickBot="1">
      <c r="B45" s="1018"/>
      <c r="C45" s="1018"/>
      <c r="D45" s="1018"/>
      <c r="E45" s="1018"/>
      <c r="F45" s="1018"/>
      <c r="G45" s="1028"/>
      <c r="H45" s="1028"/>
      <c r="I45" s="1028"/>
      <c r="J45" s="1028"/>
      <c r="K45" s="1028"/>
      <c r="L45" s="1028"/>
      <c r="M45" s="1028"/>
      <c r="N45" s="1028"/>
      <c r="O45" s="1028"/>
      <c r="P45" s="1028"/>
      <c r="Q45" s="1028"/>
      <c r="R45" s="1028"/>
      <c r="S45" s="1028"/>
      <c r="T45" s="1028"/>
      <c r="U45" s="217"/>
      <c r="V45" s="218" t="str">
        <f>IFERROR(IF(G9="特定加算なし","✓",""),"")</f>
        <v/>
      </c>
      <c r="W45" s="1011" t="s">
        <v>15</v>
      </c>
      <c r="X45" s="1012"/>
      <c r="Y45" s="1012"/>
      <c r="Z45" s="1013"/>
      <c r="AA45" s="997"/>
      <c r="AB45" s="998"/>
      <c r="AC45" s="219"/>
      <c r="AD45" s="984" t="s">
        <v>15</v>
      </c>
      <c r="AE45" s="984"/>
      <c r="AF45" s="984"/>
      <c r="AG45" s="984"/>
      <c r="AH45" s="984"/>
      <c r="AI45" s="997"/>
      <c r="AJ45" s="998"/>
      <c r="AK45" s="219"/>
      <c r="AL45" s="984" t="s">
        <v>15</v>
      </c>
      <c r="AM45" s="984"/>
      <c r="AN45" s="984"/>
      <c r="AO45" s="984"/>
      <c r="AP45" s="984"/>
      <c r="AS45" s="994"/>
      <c r="AT45" s="995"/>
      <c r="AU45" s="995"/>
      <c r="AV45" s="995"/>
      <c r="AW45" s="995"/>
      <c r="AX45" s="995"/>
      <c r="AY45" s="995"/>
      <c r="AZ45" s="995"/>
      <c r="BA45" s="995"/>
      <c r="BB45" s="995"/>
      <c r="BC45" s="995"/>
      <c r="BD45" s="995"/>
      <c r="BE45" s="995"/>
      <c r="BF45" s="995"/>
      <c r="BG45" s="995"/>
      <c r="BH45" s="996"/>
      <c r="BO45" s="237"/>
    </row>
    <row r="46" spans="2:82" ht="11.25" customHeight="1">
      <c r="B46" s="223"/>
      <c r="AJ46" s="238"/>
      <c r="AK46" s="238"/>
      <c r="AL46" s="238"/>
      <c r="AM46" s="238"/>
      <c r="AN46" s="238"/>
      <c r="AO46" s="238"/>
      <c r="AP46" s="238"/>
    </row>
    <row r="47" spans="2:82" ht="21" customHeight="1">
      <c r="B47" s="1102" t="s">
        <v>2311</v>
      </c>
      <c r="C47" s="1102"/>
      <c r="D47" s="1102"/>
      <c r="E47" s="1102"/>
      <c r="F47" s="1102"/>
      <c r="G47" s="1102"/>
      <c r="H47" s="1102"/>
      <c r="I47" s="1102"/>
      <c r="J47" s="1102"/>
      <c r="K47" s="1102"/>
      <c r="L47" s="1102"/>
      <c r="M47" s="1102"/>
      <c r="N47" s="1102"/>
      <c r="O47" s="1102"/>
      <c r="P47" s="1102"/>
      <c r="Q47" s="1102"/>
      <c r="R47" s="1102"/>
      <c r="S47" s="1102"/>
      <c r="T47" s="1102"/>
      <c r="U47" s="1102"/>
      <c r="V47" s="1102"/>
      <c r="W47" s="1102"/>
      <c r="X47" s="1102"/>
      <c r="Y47" s="1102"/>
      <c r="Z47" s="1102"/>
      <c r="AA47" s="1102"/>
      <c r="AB47" s="1102"/>
      <c r="AC47" s="1102"/>
      <c r="AD47" s="1102"/>
      <c r="AE47" s="1102"/>
      <c r="AF47" s="1102"/>
      <c r="AG47" s="1102"/>
      <c r="AH47" s="1102"/>
      <c r="AS47" s="239" t="s">
        <v>2259</v>
      </c>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0"/>
      <c r="BR47" s="240"/>
      <c r="BS47" s="240"/>
      <c r="BT47" s="240"/>
      <c r="BU47" s="240"/>
      <c r="BV47" s="240"/>
      <c r="BW47" s="240"/>
      <c r="BX47" s="240"/>
      <c r="BY47" s="240"/>
      <c r="BZ47" s="240"/>
    </row>
    <row r="48" spans="2:82" ht="12.95" customHeight="1" thickBot="1">
      <c r="B48" s="1143"/>
      <c r="C48" s="1144"/>
      <c r="D48" s="1144"/>
      <c r="E48" s="1144"/>
      <c r="F48" s="1145"/>
      <c r="G48" s="1163" t="str">
        <f>IF(F15=4,"R6.4～R6.5",IF(F15=5,"R6.5",""))</f>
        <v>R6.4～R6.5</v>
      </c>
      <c r="H48" s="1163"/>
      <c r="I48" s="1163"/>
      <c r="J48" s="1163"/>
      <c r="K48" s="1163"/>
      <c r="L48" s="1163"/>
      <c r="M48" s="1163"/>
      <c r="N48" s="1163"/>
      <c r="O48" s="1163"/>
      <c r="P48" s="1163"/>
      <c r="Q48" s="1163"/>
      <c r="R48" s="1163"/>
      <c r="S48" s="1163"/>
      <c r="T48" s="1163"/>
      <c r="U48" s="1163"/>
      <c r="V48" s="1163"/>
      <c r="W48" s="1163"/>
      <c r="X48" s="1163"/>
      <c r="Y48" s="1163"/>
      <c r="Z48" s="1163"/>
      <c r="AA48" s="997" t="s">
        <v>12</v>
      </c>
      <c r="AB48" s="998"/>
      <c r="AC48" s="1163" t="str">
        <f>IF(OR(F15=4,F15=5),"R6.6","R"&amp;D15&amp;"."&amp;F15)&amp;"～R"&amp;K15&amp;"."&amp;M15</f>
        <v>R6.6～R7.3</v>
      </c>
      <c r="AD48" s="1163"/>
      <c r="AE48" s="1163"/>
      <c r="AF48" s="1163"/>
      <c r="AG48" s="1163"/>
      <c r="AH48" s="1163"/>
      <c r="AS48" s="1006" t="str">
        <f>IFERROR(IF(AND(OR(AP58=1,AP58=2),OR(AP59=1,AP59=2),OR(AP60=1,AP60=2)),"処遇加算Ⅰ",IF(AND(OR(AP58=1,AP58=2),OR(AP59=1,AP59=2),OR(AP60=0,AP60=3)),"処遇加算Ⅱ",IF(OR(OR(AP58=1,AP58=2),OR(AP59=1,AP59=2)),"処遇加算Ⅲ",""))),"")</f>
        <v/>
      </c>
      <c r="AT48" s="1006"/>
      <c r="AU48" s="1006"/>
      <c r="AV48" s="1006"/>
      <c r="AW48" s="1006" t="str">
        <f>IFERROR(IF(AND(OR(AP61=1,AP61=2),AP62=1,AP63=1),"特定加算Ⅰ",IF(AND(OR(AP61=1,AP61=2),AP62=2,AP63=1),"特定加算Ⅱ",IF(OR(AP61=3,AP62=2,AP63=2),"特定加算なし",""))),"")</f>
        <v>特定加算なし</v>
      </c>
      <c r="AX48" s="1006"/>
      <c r="AY48" s="1006"/>
      <c r="AZ48" s="1006"/>
      <c r="BA48" s="1006" t="str">
        <f>IFERROR(IF(AP57=1,"ベア加算",IF(AP57=2,"ベア加算なし","")),"")</f>
        <v/>
      </c>
      <c r="BB48" s="1006"/>
      <c r="BC48" s="1006"/>
      <c r="BD48" s="1006"/>
      <c r="BE48" s="1007" t="str">
        <f>AS48&amp;AW48&amp;BA48</f>
        <v>特定加算なし</v>
      </c>
      <c r="BF48" s="1007"/>
      <c r="BG48" s="1007"/>
      <c r="BH48" s="1007"/>
      <c r="BI48" s="1007"/>
      <c r="BJ48" s="1007"/>
      <c r="BK48" s="1007"/>
      <c r="BL48" s="1007"/>
      <c r="BM48" s="1007"/>
      <c r="BN48" s="1007"/>
      <c r="BO48" s="1007"/>
      <c r="BP48" s="1007"/>
      <c r="BQ48" s="240"/>
      <c r="BR48" s="240"/>
      <c r="BS48" s="240"/>
      <c r="BT48" s="240"/>
      <c r="BU48" s="240"/>
      <c r="BV48" s="240"/>
      <c r="BW48" s="240"/>
      <c r="BX48" s="240"/>
      <c r="BY48" s="240"/>
      <c r="BZ48" s="240"/>
      <c r="CD48" s="241"/>
    </row>
    <row r="49" spans="2:86" ht="18" customHeight="1">
      <c r="B49" s="1146" t="s">
        <v>2158</v>
      </c>
      <c r="C49" s="1147"/>
      <c r="D49" s="1147"/>
      <c r="E49" s="1147"/>
      <c r="F49" s="1148"/>
      <c r="G49" s="1137" t="str">
        <f>IFERROR(IF(AND(OR(AH58=1,AH58=2),OR(AH59=1,AH59=2),OR(AH60=1,AH60=2)),"処遇加算Ⅰ",IF(AND(OR(AH58=1,AH58=2),OR(AH59=1,AH59=2),OR(AH60=0,AH60=3)),"処遇加算Ⅱ",IF(OR(OR(AH58=1,AH58=2),OR(AH59=1,AH59=2)),"処遇加算Ⅲ",""))),"")</f>
        <v/>
      </c>
      <c r="H49" s="1138"/>
      <c r="I49" s="1138"/>
      <c r="J49" s="1138"/>
      <c r="K49" s="1164"/>
      <c r="L49" s="1137" t="str">
        <f>IFERROR(IF(G9="","",IF(AND(OR(AH61=1,AH61=2),AH62=1,AH63=1),"特定加算Ⅰ",IF(AND(OR(AH61=1,AH61=2),AH62=2,AH63=1),"特定加算Ⅱ",IF(OR(AH61=3,AH62=2,AH63=2),"特定加算なし","")))),"")</f>
        <v/>
      </c>
      <c r="M49" s="1138"/>
      <c r="N49" s="1138"/>
      <c r="O49" s="1138"/>
      <c r="P49" s="1139"/>
      <c r="Q49" s="1140" t="str">
        <f>IFERROR(IF(OR(L9="ベア加算",AND(L9="ベア加算なし",AH57=1)),"ベア加算",IF(AH57=2,"ベア加算なし","")),"")</f>
        <v/>
      </c>
      <c r="R49" s="1138"/>
      <c r="S49" s="1138"/>
      <c r="T49" s="1138"/>
      <c r="U49" s="1139"/>
      <c r="V49" s="1141" t="s">
        <v>10</v>
      </c>
      <c r="W49" s="1142"/>
      <c r="X49" s="1142"/>
      <c r="Y49" s="1142"/>
      <c r="Z49" s="1142"/>
      <c r="AA49" s="1067"/>
      <c r="AB49" s="1067"/>
      <c r="AC49" s="1152" t="str">
        <f>IFERROR(VLOOKUP(BE48,【参考】数式用2!E6:F23,2,FALSE),"")</f>
        <v/>
      </c>
      <c r="AD49" s="1153"/>
      <c r="AE49" s="1153"/>
      <c r="AF49" s="1153"/>
      <c r="AG49" s="1153"/>
      <c r="AH49" s="1154"/>
      <c r="AS49" s="239" t="s">
        <v>2189</v>
      </c>
      <c r="AT49" s="240"/>
      <c r="AU49" s="240"/>
      <c r="AV49" s="240"/>
      <c r="AW49" s="240"/>
      <c r="AX49" s="240"/>
      <c r="AY49" s="240"/>
      <c r="AZ49" s="240"/>
      <c r="BA49" s="240"/>
      <c r="BB49" s="240"/>
      <c r="BC49" s="240"/>
      <c r="BD49" s="240"/>
      <c r="BE49" s="240"/>
      <c r="BF49" s="240"/>
      <c r="BG49" s="240"/>
      <c r="BH49" s="240"/>
      <c r="BI49" s="240"/>
      <c r="BJ49" s="240"/>
      <c r="BK49" s="240"/>
      <c r="BL49" s="240"/>
      <c r="BM49" s="240"/>
      <c r="BN49" s="242" t="s">
        <v>2193</v>
      </c>
      <c r="BO49" s="240"/>
      <c r="BP49" s="240"/>
      <c r="BQ49" s="240"/>
      <c r="BR49" s="240"/>
      <c r="BS49" s="240"/>
      <c r="BT49" s="240"/>
      <c r="BV49" s="239" t="s">
        <v>2196</v>
      </c>
      <c r="BW49" s="240"/>
      <c r="BX49" s="240"/>
      <c r="BY49" s="240"/>
      <c r="BZ49" s="240"/>
      <c r="CA49" s="240"/>
      <c r="CD49" s="241"/>
    </row>
    <row r="50" spans="2:86" ht="18" customHeight="1" thickBot="1">
      <c r="B50" s="1146" t="s">
        <v>2159</v>
      </c>
      <c r="C50" s="1147"/>
      <c r="D50" s="1147"/>
      <c r="E50" s="1147"/>
      <c r="F50" s="1148"/>
      <c r="G50" s="1155" t="str">
        <f>IFERROR(VLOOKUP(Y5,【参考】数式用!$A$5:$J$29,MATCH(G49,【参考】数式用!$B$4:$J$4,0)+1,0),"")</f>
        <v/>
      </c>
      <c r="H50" s="1156"/>
      <c r="I50" s="1156"/>
      <c r="J50" s="1156"/>
      <c r="K50" s="1157"/>
      <c r="L50" s="1155" t="str">
        <f>IFERROR(VLOOKUP(Y5,【参考】数式用!$A$5:$J$29,MATCH(L49,【参考】数式用!$B$4:$J$4,0)+1,0),"")</f>
        <v/>
      </c>
      <c r="M50" s="1156"/>
      <c r="N50" s="1156"/>
      <c r="O50" s="1156"/>
      <c r="P50" s="1158"/>
      <c r="Q50" s="1159" t="str">
        <f>IFERROR(VLOOKUP(Y5,【参考】数式用!$A$5:$J$29,MATCH(Q49,【参考】数式用!$B$4:$J$4,0)+1,0),"")</f>
        <v/>
      </c>
      <c r="R50" s="1156"/>
      <c r="S50" s="1156"/>
      <c r="T50" s="1156"/>
      <c r="U50" s="1158"/>
      <c r="V50" s="1110">
        <f>SUM(G50,L50,Q50)</f>
        <v>0</v>
      </c>
      <c r="W50" s="1111"/>
      <c r="X50" s="1111"/>
      <c r="Y50" s="1111"/>
      <c r="Z50" s="1111"/>
      <c r="AA50" s="1067"/>
      <c r="AB50" s="1067"/>
      <c r="AC50" s="1160" t="str">
        <f>IFERROR(VLOOKUP(Y5,【参考】数式用!$A$5:$AB$29,MATCH(AC49,【参考】数式用!$B$4:$AB$4,0)+1,FALSE),"")</f>
        <v/>
      </c>
      <c r="AD50" s="1161"/>
      <c r="AE50" s="1161"/>
      <c r="AF50" s="1161"/>
      <c r="AG50" s="1161"/>
      <c r="AH50" s="1162"/>
      <c r="AS50" s="1004" t="s">
        <v>2190</v>
      </c>
      <c r="AT50" s="1004"/>
      <c r="AU50" s="1004"/>
      <c r="AV50" s="1004"/>
      <c r="AW50" s="1004" t="s">
        <v>2191</v>
      </c>
      <c r="AX50" s="1004"/>
      <c r="AY50" s="1004"/>
      <c r="AZ50" s="1004"/>
      <c r="BA50" s="1004" t="s">
        <v>13</v>
      </c>
      <c r="BB50" s="1004"/>
      <c r="BC50" s="1004"/>
      <c r="BD50" s="1004"/>
      <c r="BE50" s="1004" t="s">
        <v>2192</v>
      </c>
      <c r="BF50" s="1004"/>
      <c r="BG50" s="1004"/>
      <c r="BH50" s="1004"/>
      <c r="BI50" s="1004" t="s">
        <v>2195</v>
      </c>
      <c r="BJ50" s="1004"/>
      <c r="BK50" s="1004"/>
      <c r="BL50" s="1004"/>
      <c r="BM50" s="240"/>
      <c r="BN50" s="1004" t="s">
        <v>2194</v>
      </c>
      <c r="BO50" s="1004"/>
      <c r="BP50" s="1004"/>
      <c r="BQ50" s="1004"/>
      <c r="BR50" s="1004"/>
      <c r="BS50" s="1004"/>
      <c r="BT50" s="240"/>
      <c r="BV50" s="1169" t="s">
        <v>2197</v>
      </c>
      <c r="BW50" s="1170"/>
      <c r="BX50" s="1170"/>
      <c r="BY50" s="1170"/>
      <c r="BZ50" s="1170"/>
      <c r="CA50" s="1171"/>
      <c r="CD50" s="241"/>
    </row>
    <row r="51" spans="2:86" ht="17.25" customHeight="1">
      <c r="B51" s="1149" t="s">
        <v>2288</v>
      </c>
      <c r="C51" s="1150"/>
      <c r="D51" s="1150"/>
      <c r="E51" s="1150"/>
      <c r="F51" s="1151"/>
      <c r="G51" s="1129" t="str">
        <f>IFERROR(ROUNDDOWN(ROUND(AM5*G50,0)*P5,0)*H53,"")</f>
        <v/>
      </c>
      <c r="H51" s="1129"/>
      <c r="I51" s="1129"/>
      <c r="J51" s="1129"/>
      <c r="K51" s="147" t="s">
        <v>2283</v>
      </c>
      <c r="L51" s="1128" t="str">
        <f>IFERROR(ROUNDDOWN(ROUND(AM5*L50,0)*P5,0)*H53,"")</f>
        <v/>
      </c>
      <c r="M51" s="1129"/>
      <c r="N51" s="1129"/>
      <c r="O51" s="1129"/>
      <c r="P51" s="147" t="s">
        <v>2283</v>
      </c>
      <c r="Q51" s="1128" t="str">
        <f>IFERROR(ROUNDDOWN(ROUND(AM5*Q50,0)*P5,0)*H53,"")</f>
        <v/>
      </c>
      <c r="R51" s="1129"/>
      <c r="S51" s="1129"/>
      <c r="T51" s="1129"/>
      <c r="U51" s="148" t="s">
        <v>2283</v>
      </c>
      <c r="V51" s="1135">
        <f>IFERROR(SUM(G51,L51,Q51),"")</f>
        <v>0</v>
      </c>
      <c r="W51" s="1136"/>
      <c r="X51" s="1136"/>
      <c r="Y51" s="1136"/>
      <c r="Z51" s="149" t="s">
        <v>2283</v>
      </c>
      <c r="AB51" s="150"/>
      <c r="AC51" s="1128" t="str">
        <f>IFERROR(ROUNDDOWN(ROUND(AM5*AC50,0)*P5,0)*AD53,"")</f>
        <v/>
      </c>
      <c r="AD51" s="1129"/>
      <c r="AE51" s="1129"/>
      <c r="AF51" s="1129"/>
      <c r="AG51" s="1129"/>
      <c r="AH51" s="148" t="s">
        <v>2283</v>
      </c>
      <c r="AS51" s="1009" t="str">
        <f>IFERROR(ROUNDDOWN(ROUND(AM5*(G50-B10),0)*P5,0)*H53,"")</f>
        <v/>
      </c>
      <c r="AT51" s="1009"/>
      <c r="AU51" s="1009"/>
      <c r="AV51" s="1009"/>
      <c r="AW51" s="1009" t="str">
        <f>IFERROR(ROUNDDOWN(ROUND(AM5*(L50-G10),0)*P5,0)*H53,"")</f>
        <v/>
      </c>
      <c r="AX51" s="1009"/>
      <c r="AY51" s="1009"/>
      <c r="AZ51" s="1009"/>
      <c r="BA51" s="1009" t="str">
        <f>IFERROR(ROUNDDOWN(ROUND(AM5*(Q50-L10),0)*P5,0)*H53,"")</f>
        <v/>
      </c>
      <c r="BB51" s="1009"/>
      <c r="BC51" s="1009"/>
      <c r="BD51" s="1009"/>
      <c r="BE51" s="1009" t="str">
        <f>IFERROR(ROUNDDOWN(ROUND(AM5*(AC50-Q10),0)*P5,0)*AD53,"")</f>
        <v/>
      </c>
      <c r="BF51" s="1009"/>
      <c r="BG51" s="1009"/>
      <c r="BH51" s="1009"/>
      <c r="BI51" s="1009">
        <f>SUM(AS51:BH51)</f>
        <v>0</v>
      </c>
      <c r="BJ51" s="1009"/>
      <c r="BK51" s="1009"/>
      <c r="BL51" s="1009"/>
      <c r="BM51" s="240"/>
      <c r="BN51" s="1009" t="str">
        <f>IFERROR(ROUNDDOWN(ROUNDDOWN(ROUND(AM5*(VLOOKUP(Y5,【参考】数式用!$A$5:$AB$29,14,FALSE)),0)*P5,0)*AD53*0.5,0),"")</f>
        <v/>
      </c>
      <c r="BO51" s="1009"/>
      <c r="BP51" s="1009"/>
      <c r="BQ51" s="1009"/>
      <c r="BR51" s="1009"/>
      <c r="BS51" s="1009"/>
      <c r="BT51" s="240"/>
      <c r="BV51" s="1172">
        <f>IF(AND(Q49="ベア加算なし",BA48="ベア加算"),ROUNDDOWN(ROUND(AM5*VLOOKUP(Y5,【参考】数式用!$A$5:$AB$29,9,FALSE),0)*P5,0)*AD53,0)</f>
        <v>0</v>
      </c>
      <c r="BW51" s="1173"/>
      <c r="BX51" s="1173"/>
      <c r="BY51" s="1173"/>
      <c r="BZ51" s="1173"/>
      <c r="CA51" s="1174"/>
      <c r="CD51" s="241"/>
    </row>
    <row r="52" spans="2:86" ht="13.5" customHeight="1">
      <c r="B52" s="1149"/>
      <c r="C52" s="1150"/>
      <c r="D52" s="1150"/>
      <c r="E52" s="1150"/>
      <c r="F52" s="1151"/>
      <c r="G52" s="1070" t="str">
        <f>IFERROR("("&amp;TEXT(G51/H53,"#,##0円")&amp;"/月)","")</f>
        <v/>
      </c>
      <c r="H52" s="1071"/>
      <c r="I52" s="1071"/>
      <c r="J52" s="1071"/>
      <c r="K52" s="1071"/>
      <c r="L52" s="1071" t="str">
        <f>IFERROR("("&amp;TEXT(L51/H53,"#,##0円")&amp;"/月)","")</f>
        <v/>
      </c>
      <c r="M52" s="1071"/>
      <c r="N52" s="1071"/>
      <c r="O52" s="1071"/>
      <c r="P52" s="1071"/>
      <c r="Q52" s="1071" t="str">
        <f>IFERROR("("&amp;TEXT(Q51/H53,"#,##0円")&amp;"/月)","")</f>
        <v/>
      </c>
      <c r="R52" s="1071"/>
      <c r="S52" s="1071"/>
      <c r="T52" s="1071"/>
      <c r="U52" s="1071"/>
      <c r="V52" s="1071" t="str">
        <f>IFERROR("("&amp;TEXT(V51/H53,"#,##0円")&amp;"/月)","")</f>
        <v>(0円/月)</v>
      </c>
      <c r="W52" s="1071"/>
      <c r="X52" s="1071"/>
      <c r="Y52" s="1071"/>
      <c r="Z52" s="1071"/>
      <c r="AB52" s="150"/>
      <c r="AC52" s="1130" t="str">
        <f>IFERROR("("&amp;TEXT(AC51/AD53,"#,##0円")&amp;"/月)","")</f>
        <v/>
      </c>
      <c r="AD52" s="1131"/>
      <c r="AE52" s="1131"/>
      <c r="AF52" s="1131"/>
      <c r="AG52" s="1131"/>
      <c r="AH52" s="1070"/>
      <c r="AS52" s="243"/>
      <c r="AT52" s="243"/>
      <c r="AU52" s="243"/>
      <c r="AV52" s="243"/>
      <c r="AW52" s="243"/>
      <c r="AX52" s="243"/>
      <c r="AY52" s="243"/>
      <c r="AZ52" s="243"/>
      <c r="BA52" s="243"/>
      <c r="BB52" s="243"/>
      <c r="BC52" s="243"/>
      <c r="BD52" s="243"/>
      <c r="BE52" s="243"/>
      <c r="BF52" s="243"/>
      <c r="BG52" s="243"/>
      <c r="BH52" s="243"/>
      <c r="BI52" s="243"/>
      <c r="BJ52" s="243"/>
      <c r="BK52" s="243"/>
      <c r="BL52" s="243"/>
      <c r="BM52" s="240"/>
      <c r="BN52" s="243"/>
      <c r="BO52" s="243"/>
      <c r="BP52" s="243"/>
      <c r="BQ52" s="243"/>
      <c r="BR52" s="243"/>
      <c r="BS52" s="243"/>
      <c r="BT52" s="240"/>
      <c r="BU52" s="243"/>
      <c r="BV52" s="243"/>
      <c r="BW52" s="243"/>
      <c r="BX52" s="243"/>
      <c r="BY52" s="243"/>
      <c r="BZ52" s="243"/>
      <c r="CD52" s="241"/>
    </row>
    <row r="53" spans="2:86" s="244" customFormat="1" ht="11.25" customHeight="1">
      <c r="G53" s="245" t="s">
        <v>196</v>
      </c>
      <c r="H53" s="246">
        <f>IF(F15=4,2,IF(F15=5,1,""))</f>
        <v>2</v>
      </c>
      <c r="I53" s="246" t="s">
        <v>2284</v>
      </c>
      <c r="J53" s="246"/>
      <c r="K53" s="246"/>
      <c r="L53" s="246"/>
      <c r="M53" s="246"/>
      <c r="N53" s="246"/>
      <c r="O53" s="246"/>
      <c r="P53" s="246"/>
      <c r="Q53" s="246"/>
      <c r="R53" s="246"/>
      <c r="S53" s="246"/>
      <c r="T53" s="246"/>
      <c r="U53" s="246"/>
      <c r="V53" s="246"/>
      <c r="W53" s="246"/>
      <c r="X53" s="246"/>
      <c r="Y53" s="246"/>
      <c r="Z53" s="246"/>
      <c r="AA53" s="246"/>
      <c r="AB53" s="246"/>
      <c r="AC53" s="245" t="s">
        <v>196</v>
      </c>
      <c r="AD53" s="246">
        <f>IF(F15=4,P15-2,IF(F15=5,P15-1,P15))</f>
        <v>10</v>
      </c>
      <c r="AE53" s="246" t="s">
        <v>2284</v>
      </c>
      <c r="AF53" s="246"/>
      <c r="AG53" s="246"/>
      <c r="AH53" s="246"/>
    </row>
    <row r="54" spans="2:86" ht="6" customHeight="1">
      <c r="BX54" s="247"/>
    </row>
    <row r="55" spans="2:86" ht="18" customHeight="1"/>
    <row r="56" spans="2:86" ht="23.25" customHeight="1">
      <c r="U56" s="1007" t="s">
        <v>239</v>
      </c>
      <c r="V56" s="1007"/>
      <c r="W56" s="1007"/>
      <c r="X56" s="1007"/>
      <c r="Y56" s="1007"/>
      <c r="Z56" s="1007"/>
      <c r="AA56" s="244"/>
      <c r="AB56" s="248"/>
      <c r="AC56" s="1007" t="str">
        <f>IF(F15=4,"R6.4～R6.5",IF(F15=5,"R6.5",""))</f>
        <v>R6.4～R6.5</v>
      </c>
      <c r="AD56" s="1007"/>
      <c r="AE56" s="1007"/>
      <c r="AF56" s="1007"/>
      <c r="AG56" s="1007"/>
      <c r="AH56" s="1007"/>
      <c r="AI56" s="249"/>
      <c r="AJ56" s="248"/>
      <c r="AK56" s="1007" t="str">
        <f>IF(OR(F15=4,F15=5),"R6.6","R"&amp;D15&amp;"."&amp;F15)&amp;"～R"&amp;K15&amp;"."&amp;M15</f>
        <v>R6.6～R7.3</v>
      </c>
      <c r="AL56" s="1007"/>
      <c r="AM56" s="1007"/>
      <c r="AN56" s="1007"/>
      <c r="AO56" s="1007"/>
      <c r="AP56" s="1007"/>
      <c r="AQ56" s="244"/>
      <c r="AR56" s="244"/>
      <c r="AS56" s="1015" t="s">
        <v>2404</v>
      </c>
      <c r="AT56" s="1015"/>
      <c r="AU56" s="1015"/>
      <c r="AV56" s="1015"/>
      <c r="AW56" s="1015" t="s">
        <v>2403</v>
      </c>
      <c r="AX56" s="1015"/>
      <c r="AY56" s="1015"/>
      <c r="AZ56" s="1015"/>
    </row>
    <row r="57" spans="2:86" ht="15.95" customHeight="1">
      <c r="U57" s="1004" t="s">
        <v>2198</v>
      </c>
      <c r="V57" s="1004"/>
      <c r="W57" s="1004"/>
      <c r="X57" s="1004"/>
      <c r="Y57" s="1004"/>
      <c r="Z57" s="251" t="str">
        <f>IF(AND(B9&lt;&gt;"処遇加算なし",F15=4),IF(V21="✓",1,IF(V22="✓",2,"")),"")</f>
        <v/>
      </c>
      <c r="AA57" s="244"/>
      <c r="AB57" s="248"/>
      <c r="AC57" s="1004" t="s">
        <v>2198</v>
      </c>
      <c r="AD57" s="1004"/>
      <c r="AE57" s="1004"/>
      <c r="AF57" s="1004"/>
      <c r="AG57" s="1004"/>
      <c r="AH57" s="533">
        <f>IF(AND(F15&lt;&gt;4,F15&lt;&gt;5),0,IF(AT8="○",1,0))</f>
        <v>0</v>
      </c>
      <c r="AI57" s="252"/>
      <c r="AJ57" s="248"/>
      <c r="AK57" s="1004" t="s">
        <v>2198</v>
      </c>
      <c r="AL57" s="1004"/>
      <c r="AM57" s="1004"/>
      <c r="AN57" s="1004"/>
      <c r="AO57" s="1004"/>
      <c r="AP57" s="533">
        <f>IF(AT8="○",1,0)</f>
        <v>0</v>
      </c>
      <c r="AQ57" s="244"/>
      <c r="AR57" s="244"/>
      <c r="AS57" s="1003"/>
      <c r="AT57" s="1003"/>
      <c r="AU57" s="1003"/>
      <c r="AV57" s="1003"/>
      <c r="AW57" s="1016"/>
      <c r="AX57" s="1016"/>
      <c r="AY57" s="1016"/>
      <c r="AZ57" s="1016"/>
      <c r="BP57" s="250"/>
      <c r="BR57" s="250"/>
      <c r="BS57" s="250"/>
      <c r="BT57" s="250"/>
      <c r="BU57" s="250"/>
      <c r="BV57" s="250"/>
      <c r="BW57" s="250"/>
      <c r="BX57" s="250"/>
      <c r="BY57" s="250"/>
      <c r="BZ57" s="250"/>
      <c r="CA57" s="250"/>
      <c r="CB57" s="250"/>
      <c r="CC57" s="250"/>
      <c r="CD57" s="250"/>
      <c r="CE57" s="250"/>
      <c r="CF57" s="250"/>
      <c r="CH57" s="253"/>
    </row>
    <row r="58" spans="2:86" ht="15.95" customHeight="1">
      <c r="U58" s="1032" t="s">
        <v>2199</v>
      </c>
      <c r="V58" s="1032"/>
      <c r="W58" s="1032"/>
      <c r="X58" s="1032"/>
      <c r="Y58" s="1032"/>
      <c r="Z58" s="251" t="str">
        <f>IF(AND(B9&lt;&gt;"処遇加算なし",F15=4),IF(V24="✓",1,IF(V25="✓",2,IF(V26="✓",3,""))),"")</f>
        <v/>
      </c>
      <c r="AA58" s="244"/>
      <c r="AB58" s="248"/>
      <c r="AC58" s="1032" t="s">
        <v>2199</v>
      </c>
      <c r="AD58" s="1032"/>
      <c r="AE58" s="1032"/>
      <c r="AF58" s="1032"/>
      <c r="AG58" s="1032"/>
      <c r="AH58" s="533">
        <f>IF(AND(F15&lt;&gt;4,F15&lt;&gt;5),0,IF(AU8="○",1,3))</f>
        <v>3</v>
      </c>
      <c r="AI58" s="252"/>
      <c r="AJ58" s="248"/>
      <c r="AK58" s="1032" t="s">
        <v>2199</v>
      </c>
      <c r="AL58" s="1032"/>
      <c r="AM58" s="1032"/>
      <c r="AN58" s="1032"/>
      <c r="AO58" s="1032"/>
      <c r="AP58" s="533">
        <f>IF(AU8="○",1,3)</f>
        <v>3</v>
      </c>
      <c r="AQ58" s="244"/>
      <c r="AR58" s="244"/>
      <c r="AS58" s="1004" t="str">
        <f>IF(OR(AND(Z58=1,AH58=3),AND(Z58=1,AP58=3),AND(Z58=2,AH58=3,AH59=3),AND(Z58=2,AP58=3,AP59=3)),"○","")</f>
        <v/>
      </c>
      <c r="AT58" s="1004"/>
      <c r="AU58" s="1004"/>
      <c r="AV58" s="1004"/>
      <c r="AW58" s="1004" t="str">
        <f>IF(OR(AND(Z58=1,AH58=2),AND(Z58=1,AP58=2),AND(Z58=2,AH58=2,AH59=2),AND(Z58=2,AP58=2,AP59=2)),"○","")</f>
        <v/>
      </c>
      <c r="AX58" s="1004"/>
      <c r="AY58" s="1004"/>
      <c r="AZ58" s="1004"/>
      <c r="BP58" s="250"/>
      <c r="BR58" s="250"/>
      <c r="BS58" s="250"/>
      <c r="BT58" s="250"/>
      <c r="BU58" s="250"/>
      <c r="BV58" s="250"/>
      <c r="BW58" s="250"/>
      <c r="BX58" s="250"/>
      <c r="BY58" s="250"/>
      <c r="BZ58" s="250"/>
      <c r="CA58" s="250"/>
      <c r="CB58" s="250"/>
      <c r="CC58" s="250"/>
      <c r="CD58" s="250"/>
      <c r="CE58" s="250"/>
      <c r="CF58" s="250"/>
      <c r="CH58" s="253"/>
    </row>
    <row r="59" spans="2:86" ht="15.95" customHeight="1">
      <c r="U59" s="1032" t="s">
        <v>2200</v>
      </c>
      <c r="V59" s="1032"/>
      <c r="W59" s="1032"/>
      <c r="X59" s="1032"/>
      <c r="Y59" s="1032"/>
      <c r="Z59" s="251" t="str">
        <f>IF(AND(B9&lt;&gt;"処遇加算なし",F15=4),IF(V28="✓",1,IF(V29="✓",2,IF(V30="✓",3,""))),"")</f>
        <v/>
      </c>
      <c r="AA59" s="244"/>
      <c r="AB59" s="248"/>
      <c r="AC59" s="1032" t="s">
        <v>2200</v>
      </c>
      <c r="AD59" s="1032"/>
      <c r="AE59" s="1032"/>
      <c r="AF59" s="1032"/>
      <c r="AG59" s="1032"/>
      <c r="AH59" s="533">
        <f>IF(AND(F15&lt;&gt;4,F15&lt;&gt;5),0,IF(AV8="○",1,3))</f>
        <v>3</v>
      </c>
      <c r="AI59" s="252"/>
      <c r="AJ59" s="248"/>
      <c r="AK59" s="1032" t="s">
        <v>2200</v>
      </c>
      <c r="AL59" s="1032"/>
      <c r="AM59" s="1032"/>
      <c r="AN59" s="1032"/>
      <c r="AO59" s="1032"/>
      <c r="AP59" s="533">
        <f>IF(AV8="○",1,3)</f>
        <v>3</v>
      </c>
      <c r="AQ59" s="244"/>
      <c r="AR59" s="244"/>
      <c r="AS59" s="1004" t="str">
        <f>IF(OR(AND(Z59=1,AH59=3),AND(Z59=1,AP59=3),AND(Z59=2,AH58=3,AH59=3),AND(Z59=2,AP58=3,AP59=3)),"○","")</f>
        <v/>
      </c>
      <c r="AT59" s="1004"/>
      <c r="AU59" s="1004"/>
      <c r="AV59" s="1004"/>
      <c r="AW59" s="1004" t="str">
        <f>IF(OR(AND(Z59=1,AH58=2),AND(Z59=1,AP58=2),AND(Z59=2,AH58=2,AH59=2),AND(Z59=2,AP58=2,AP59=2)),"○","")</f>
        <v/>
      </c>
      <c r="AX59" s="1004"/>
      <c r="AY59" s="1004"/>
      <c r="AZ59" s="1004"/>
      <c r="BP59" s="250"/>
      <c r="BR59" s="250"/>
      <c r="BS59" s="250"/>
      <c r="BT59" s="250"/>
      <c r="BU59" s="250"/>
      <c r="BV59" s="250"/>
      <c r="BW59" s="250"/>
      <c r="BX59" s="250"/>
      <c r="BY59" s="250"/>
      <c r="BZ59" s="250"/>
      <c r="CA59" s="250"/>
      <c r="CB59" s="250"/>
      <c r="CC59" s="250"/>
      <c r="CD59" s="250"/>
      <c r="CE59" s="250"/>
      <c r="CF59" s="250"/>
      <c r="CH59" s="253"/>
    </row>
    <row r="60" spans="2:86" ht="15.95" customHeight="1">
      <c r="U60" s="1032" t="s">
        <v>2201</v>
      </c>
      <c r="V60" s="1032"/>
      <c r="W60" s="1032"/>
      <c r="X60" s="1032"/>
      <c r="Y60" s="1032"/>
      <c r="Z60" s="251" t="str">
        <f>IF(AND(B9&lt;&gt;"処遇加算なし",F15=4),IF(V32="✓",1,IF(V33="✓",2,"")),"")</f>
        <v/>
      </c>
      <c r="AA60" s="244"/>
      <c r="AB60" s="248"/>
      <c r="AC60" s="1032" t="s">
        <v>2201</v>
      </c>
      <c r="AD60" s="1032"/>
      <c r="AE60" s="1032"/>
      <c r="AF60" s="1032"/>
      <c r="AG60" s="1032"/>
      <c r="AH60" s="533">
        <f>IF(AND(F15&lt;&gt;4,F15&lt;&gt;5),0,IF(AW8="○",1,3))</f>
        <v>3</v>
      </c>
      <c r="AI60" s="252"/>
      <c r="AJ60" s="248"/>
      <c r="AK60" s="1032" t="s">
        <v>2201</v>
      </c>
      <c r="AL60" s="1032"/>
      <c r="AM60" s="1032"/>
      <c r="AN60" s="1032"/>
      <c r="AO60" s="1032"/>
      <c r="AP60" s="533">
        <f>IF(AW8="○",1,3)</f>
        <v>3</v>
      </c>
      <c r="AQ60" s="244"/>
      <c r="AR60" s="244"/>
      <c r="AS60" s="1005" t="str">
        <f>IF(OR(AND(Z60=1,AH60=3),AND(Z60=1,AP60=3)),"○","")</f>
        <v/>
      </c>
      <c r="AT60" s="1005"/>
      <c r="AU60" s="1005"/>
      <c r="AV60" s="1005"/>
      <c r="AW60" s="1005" t="str">
        <f>IF(OR(AND(Z60=1,AH60=2),AND(Z60=1,AP60=2)),"○","")</f>
        <v/>
      </c>
      <c r="AX60" s="1005"/>
      <c r="AY60" s="1005"/>
      <c r="AZ60" s="1005"/>
      <c r="BP60" s="250"/>
      <c r="BR60" s="250"/>
      <c r="BS60" s="250"/>
      <c r="BT60" s="250"/>
      <c r="BU60" s="250"/>
      <c r="BV60" s="250"/>
      <c r="BW60" s="250"/>
      <c r="BX60" s="250"/>
      <c r="BY60" s="250"/>
      <c r="BZ60" s="250"/>
      <c r="CA60" s="250"/>
      <c r="CB60" s="250"/>
      <c r="CC60" s="250"/>
      <c r="CD60" s="250"/>
      <c r="CE60" s="250"/>
      <c r="CF60" s="250"/>
      <c r="CH60" s="253"/>
    </row>
    <row r="61" spans="2:86" ht="15.95" customHeight="1">
      <c r="U61" s="1032" t="s">
        <v>2202</v>
      </c>
      <c r="V61" s="1032"/>
      <c r="W61" s="1032"/>
      <c r="X61" s="1032"/>
      <c r="Y61" s="1032"/>
      <c r="Z61" s="251" t="str">
        <f>IF(AND(B9&lt;&gt;"処遇加算なし",F15=4),IF(V36="✓",1,IF(V37="✓",2,"")),"")</f>
        <v/>
      </c>
      <c r="AA61" s="244"/>
      <c r="AB61" s="248"/>
      <c r="AC61" s="1032" t="s">
        <v>2202</v>
      </c>
      <c r="AD61" s="1032"/>
      <c r="AE61" s="1032"/>
      <c r="AF61" s="1032"/>
      <c r="AG61" s="1032"/>
      <c r="AH61" s="533">
        <f>IF(AND(F15&lt;&gt;4,F15&lt;&gt;5),0,IF(AX8="○",1,2))</f>
        <v>2</v>
      </c>
      <c r="AI61" s="252"/>
      <c r="AJ61" s="248"/>
      <c r="AK61" s="1032" t="s">
        <v>2202</v>
      </c>
      <c r="AL61" s="1032"/>
      <c r="AM61" s="1032"/>
      <c r="AN61" s="1032"/>
      <c r="AO61" s="1032"/>
      <c r="AP61" s="533">
        <f>IF(AX8="○",1,2)</f>
        <v>2</v>
      </c>
      <c r="AQ61" s="244"/>
      <c r="AR61" s="244"/>
      <c r="AS61" s="1004" t="str">
        <f>IF(OR(AND(Z61=1,AH61=2),AND(Z61=1,AP61=2)),"○","")</f>
        <v/>
      </c>
      <c r="AT61" s="1004"/>
      <c r="AU61" s="1004"/>
      <c r="AV61" s="1004"/>
      <c r="AW61" s="1017" t="str">
        <f>IF(OR((AD61-AL61)&lt;0,(AD61-AT61)&lt;0),"!","")</f>
        <v/>
      </c>
      <c r="AX61" s="1017"/>
      <c r="AY61" s="1017"/>
      <c r="AZ61" s="1017"/>
      <c r="BP61" s="250"/>
      <c r="BR61" s="250"/>
      <c r="BS61" s="250"/>
      <c r="BT61" s="250"/>
      <c r="BU61" s="250"/>
      <c r="BV61" s="250"/>
      <c r="BW61" s="250"/>
      <c r="BX61" s="250"/>
      <c r="BY61" s="250"/>
      <c r="BZ61" s="250"/>
      <c r="CA61" s="250"/>
      <c r="CB61" s="250"/>
      <c r="CC61" s="250"/>
      <c r="CD61" s="250"/>
      <c r="CE61" s="250"/>
      <c r="CF61" s="250"/>
      <c r="CH61" s="253"/>
    </row>
    <row r="62" spans="2:86" ht="15.95" customHeight="1">
      <c r="U62" s="1032" t="s">
        <v>2203</v>
      </c>
      <c r="V62" s="1032"/>
      <c r="W62" s="1032"/>
      <c r="X62" s="1032"/>
      <c r="Y62" s="1032"/>
      <c r="Z62" s="251" t="str">
        <f>IF(AND(B9&lt;&gt;"処遇加算なし",F15=4),IF(V40="✓",1,IF(V41="✓",2,"")),"")</f>
        <v/>
      </c>
      <c r="AA62" s="244"/>
      <c r="AB62" s="248"/>
      <c r="AC62" s="1032" t="s">
        <v>2203</v>
      </c>
      <c r="AD62" s="1032"/>
      <c r="AE62" s="1032"/>
      <c r="AF62" s="1032"/>
      <c r="AG62" s="1032"/>
      <c r="AH62" s="533">
        <f>IF(AND(F15&lt;&gt;4,F15&lt;&gt;5),0,IF(AY8="○",1,2))</f>
        <v>2</v>
      </c>
      <c r="AI62" s="252"/>
      <c r="AJ62" s="248"/>
      <c r="AK62" s="1032" t="s">
        <v>2203</v>
      </c>
      <c r="AL62" s="1032"/>
      <c r="AM62" s="1032"/>
      <c r="AN62" s="1032"/>
      <c r="AO62" s="1032"/>
      <c r="AP62" s="533">
        <f>IF(AY8="○",1,2)</f>
        <v>2</v>
      </c>
      <c r="AQ62" s="244"/>
      <c r="AR62" s="244"/>
      <c r="AS62" s="1004" t="str">
        <f>IF(OR(AND(Z62=1,AH62=2),AND(Z62=1,AP62=2)),"○","")</f>
        <v/>
      </c>
      <c r="AT62" s="1004"/>
      <c r="AU62" s="1004"/>
      <c r="AV62" s="1004"/>
      <c r="AW62" s="1017" t="str">
        <f>IF(OR((AD62-AL62)&lt;0,(AD62-AT62)&lt;0),"!","")</f>
        <v/>
      </c>
      <c r="AX62" s="1017"/>
      <c r="AY62" s="1017"/>
      <c r="AZ62" s="1017"/>
      <c r="BP62" s="250"/>
      <c r="BR62" s="250"/>
      <c r="BS62" s="250"/>
      <c r="BT62" s="250"/>
      <c r="BU62" s="250"/>
      <c r="BV62" s="250"/>
      <c r="BW62" s="250"/>
      <c r="BX62" s="250"/>
      <c r="BY62" s="250"/>
      <c r="BZ62" s="250"/>
      <c r="CA62" s="250"/>
      <c r="CB62" s="250"/>
      <c r="CC62" s="250"/>
      <c r="CD62" s="250"/>
      <c r="CE62" s="250"/>
      <c r="CF62" s="250"/>
      <c r="CH62" s="253"/>
    </row>
    <row r="63" spans="2:86" ht="15.95" customHeight="1">
      <c r="U63" s="1004" t="s">
        <v>2204</v>
      </c>
      <c r="V63" s="1004"/>
      <c r="W63" s="1004"/>
      <c r="X63" s="1004"/>
      <c r="Y63" s="1004"/>
      <c r="Z63" s="251" t="str">
        <f>IF(AND(B9&lt;&gt;"処遇加算なし",F15=4),IF(V44="✓",1,IF(V45="✓",2,"")),"")</f>
        <v/>
      </c>
      <c r="AA63" s="244"/>
      <c r="AB63" s="248"/>
      <c r="AC63" s="1004" t="s">
        <v>2204</v>
      </c>
      <c r="AD63" s="1004"/>
      <c r="AE63" s="1004"/>
      <c r="AF63" s="1004"/>
      <c r="AG63" s="1004"/>
      <c r="AH63" s="533">
        <f>IF(AND(F15&lt;&gt;4,F15&lt;&gt;5),0,IF(AZ8="○",1,2))</f>
        <v>2</v>
      </c>
      <c r="AI63" s="252"/>
      <c r="AJ63" s="248"/>
      <c r="AK63" s="1004" t="s">
        <v>2204</v>
      </c>
      <c r="AL63" s="1004"/>
      <c r="AM63" s="1004"/>
      <c r="AN63" s="1004"/>
      <c r="AO63" s="1004"/>
      <c r="AP63" s="533">
        <f>IF(AZ8="○",1,2)</f>
        <v>2</v>
      </c>
      <c r="AQ63" s="244"/>
      <c r="AR63" s="244"/>
      <c r="AS63" s="1004" t="str">
        <f>IF(OR(AND(Z63=1,AH63=2),AND(Z63=1,AP63=2)),"○","")</f>
        <v/>
      </c>
      <c r="AT63" s="1004"/>
      <c r="AU63" s="1004"/>
      <c r="AV63" s="1004"/>
      <c r="AW63" s="1017" t="str">
        <f>IF(OR((AD63-AL63)&lt;0,(AD63-AT63)&lt;0),"!","")</f>
        <v/>
      </c>
      <c r="AX63" s="1017"/>
      <c r="AY63" s="1017"/>
      <c r="AZ63" s="1017"/>
      <c r="BP63" s="250"/>
      <c r="BR63" s="250"/>
      <c r="BS63" s="250"/>
      <c r="BT63" s="250"/>
      <c r="BU63" s="250"/>
      <c r="BV63" s="250"/>
      <c r="BW63" s="250"/>
      <c r="BX63" s="250"/>
      <c r="BY63" s="250"/>
      <c r="BZ63" s="250"/>
      <c r="CA63" s="250"/>
      <c r="CB63" s="250"/>
      <c r="CC63" s="250"/>
      <c r="CD63" s="250"/>
      <c r="CE63" s="250"/>
      <c r="CF63" s="250"/>
      <c r="CH63" s="253"/>
    </row>
    <row r="64" spans="2:86" ht="15.95" customHeight="1">
      <c r="BP64" s="196"/>
      <c r="BQ64" s="196"/>
      <c r="BR64" s="196"/>
      <c r="BS64" s="196"/>
      <c r="BT64" s="196"/>
      <c r="BU64" s="196"/>
      <c r="BV64" s="196"/>
      <c r="BW64" s="196"/>
      <c r="BX64" s="196"/>
      <c r="BY64" s="196"/>
      <c r="BZ64" s="196"/>
      <c r="CA64" s="196"/>
      <c r="CB64" s="196"/>
      <c r="CC64" s="196"/>
      <c r="CD64" s="196"/>
      <c r="CE64" s="196"/>
      <c r="CF64" s="196"/>
    </row>
    <row r="65" spans="20:71" ht="15.95" customHeight="1">
      <c r="BS65" s="196"/>
    </row>
    <row r="66" spans="20:71" ht="15.95" customHeight="1"/>
    <row r="67" spans="20:71" ht="15.95" customHeight="1">
      <c r="T67" s="170">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MT701Tb9Dg7Dw5eZuT2KGUVIgDE6dgpbPh3l0cAPNwn+iXV2fENvTzHuIM419zVpINC62vopAv6nlGjX91wNA==" saltValue="Bolf1z/Y2VTF8jAZEbFNqw=="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G5:I5"/>
    <mergeCell ref="J5:L5"/>
    <mergeCell ref="M5:O5"/>
    <mergeCell ref="P5:R5"/>
    <mergeCell ref="S5:X5"/>
    <mergeCell ref="Q9:S9"/>
    <mergeCell ref="B8:S8"/>
    <mergeCell ref="B9:F9"/>
    <mergeCell ref="G9:K9"/>
    <mergeCell ref="L9:P9"/>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B36:F38"/>
    <mergeCell ref="B32:F34"/>
    <mergeCell ref="B28:F30"/>
    <mergeCell ref="B40:F42"/>
    <mergeCell ref="G40:T42"/>
    <mergeCell ref="W26:Z26"/>
    <mergeCell ref="W29:Z29"/>
    <mergeCell ref="W30:Z30"/>
    <mergeCell ref="W28:Z28"/>
    <mergeCell ref="W36:Z36"/>
    <mergeCell ref="W32:Z32"/>
    <mergeCell ref="G32:T34"/>
    <mergeCell ref="W37:Z37"/>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71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71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71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71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71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71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71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7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721"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722"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723"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724"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725"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726"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72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72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729"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730"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731"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732"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733"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734"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735"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736"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737"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19738"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9739"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1974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1974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1974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743"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19488"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19489"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490"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491"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494"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495"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496"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497"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498"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0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03"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04"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19505"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19506"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19507"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508"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516"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518"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 type="list" allowBlank="1" showInputMessage="1" showErrorMessage="1">
          <x14:formula1>
            <xm:f>【参考】数式用3!$A$3:$A$49</xm:f>
          </x14:formula1>
          <xm:sqref>J5:L5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M6" sqref="M6"/>
    </sheetView>
  </sheetViews>
  <sheetFormatPr defaultRowHeight="13.5"/>
  <cols>
    <col min="1" max="1" width="1.625" style="170" customWidth="1"/>
    <col min="2" max="5" width="2.25" style="170" customWidth="1"/>
    <col min="6" max="6" width="2.375" style="170" customWidth="1"/>
    <col min="7" max="9" width="2.125" style="170" customWidth="1"/>
    <col min="10" max="10" width="1.875" style="170" customWidth="1"/>
    <col min="11" max="12" width="2.125" style="170" customWidth="1"/>
    <col min="13" max="13" width="2.375" style="170" customWidth="1"/>
    <col min="14" max="15" width="2.125" style="170" customWidth="1"/>
    <col min="16" max="16" width="2.75" style="170" customWidth="1"/>
    <col min="17" max="19" width="2.125" style="170" customWidth="1"/>
    <col min="20" max="20" width="1.375" style="170" customWidth="1"/>
    <col min="21" max="30" width="2.125" style="170" customWidth="1"/>
    <col min="31" max="31" width="2.5" style="170" customWidth="1"/>
    <col min="32" max="32" width="2.75" style="170" customWidth="1"/>
    <col min="33" max="38" width="2.125" style="170" customWidth="1"/>
    <col min="39" max="39" width="2.75" style="170" customWidth="1"/>
    <col min="40" max="40" width="2.5" style="170" customWidth="1"/>
    <col min="41" max="42" width="2.125" style="170" customWidth="1"/>
    <col min="43" max="43" width="1.625" style="170" customWidth="1"/>
    <col min="44" max="44" width="2" style="170" customWidth="1"/>
    <col min="45" max="62" width="2.875" style="170" customWidth="1"/>
    <col min="63" max="72" width="2.25" style="170" customWidth="1"/>
    <col min="73" max="73" width="3.125" style="170" customWidth="1"/>
    <col min="74" max="75" width="2.25" style="170" customWidth="1"/>
    <col min="76" max="76" width="3" style="170" customWidth="1"/>
    <col min="77" max="78" width="2.25" style="170" customWidth="1"/>
    <col min="79" max="81" width="2.125" style="170" customWidth="1"/>
    <col min="82" max="82" width="2" style="170" customWidth="1"/>
    <col min="83" max="85" width="2.375" style="170" hidden="1" customWidth="1"/>
    <col min="86" max="86" width="3.125" style="170" hidden="1" customWidth="1"/>
    <col min="87" max="88" width="2.375" style="170" hidden="1" customWidth="1"/>
    <col min="89" max="92" width="2.375" style="170" customWidth="1"/>
    <col min="93" max="102" width="1.625" style="170" customWidth="1"/>
    <col min="103" max="16384" width="9" style="170"/>
  </cols>
  <sheetData>
    <row r="1" spans="1:88" ht="18" customHeight="1">
      <c r="B1" s="171" t="s">
        <v>2286</v>
      </c>
      <c r="M1" s="172"/>
      <c r="N1" s="1056" t="s">
        <v>2407</v>
      </c>
      <c r="O1" s="1056"/>
      <c r="P1" s="1056"/>
      <c r="Q1" s="1056"/>
      <c r="R1" s="1056"/>
      <c r="S1" s="1056"/>
      <c r="T1" s="1056"/>
      <c r="U1" s="1056"/>
      <c r="V1" s="1056"/>
      <c r="W1" s="1056"/>
      <c r="X1" s="1056"/>
      <c r="Y1" s="1056"/>
      <c r="Z1" s="1056"/>
      <c r="AA1" s="1056"/>
      <c r="AB1" s="1056"/>
      <c r="AC1" s="1056"/>
      <c r="AD1" s="1056"/>
      <c r="AE1" s="1056"/>
      <c r="AF1" s="1175" t="s">
        <v>25</v>
      </c>
      <c r="AG1" s="1175"/>
      <c r="AH1" s="1175"/>
      <c r="AI1" s="1176" t="str">
        <f>IF(G5="","",G5)</f>
        <v/>
      </c>
      <c r="AJ1" s="1176"/>
      <c r="AK1" s="1176"/>
      <c r="AL1" s="1176"/>
      <c r="AM1" s="1176"/>
      <c r="AN1" s="1176"/>
      <c r="AO1" s="1176"/>
      <c r="AP1" s="1176"/>
      <c r="AS1" s="1000" t="str">
        <f>B9&amp;G9&amp;L9</f>
        <v/>
      </c>
      <c r="AT1" s="1001"/>
      <c r="AU1" s="1001"/>
      <c r="AV1" s="1001"/>
      <c r="AW1" s="1001"/>
      <c r="AX1" s="1001"/>
      <c r="AY1" s="1001"/>
      <c r="AZ1" s="1001"/>
      <c r="BA1" s="1001"/>
      <c r="BB1" s="1001"/>
      <c r="BC1" s="1001"/>
      <c r="BD1" s="1001"/>
      <c r="BE1" s="1002"/>
      <c r="BF1" s="999" t="str">
        <f>IFERROR(VLOOKUP(Y5,【参考】数式用!$AJ$2:$AK$24,2,FALSE),"")</f>
        <v/>
      </c>
      <c r="BG1" s="999"/>
      <c r="BH1" s="999"/>
      <c r="BI1" s="999"/>
      <c r="BJ1" s="999"/>
      <c r="BK1" s="999"/>
      <c r="BL1" s="999"/>
      <c r="BM1" s="999"/>
      <c r="BN1" s="999"/>
      <c r="BO1" s="999"/>
      <c r="BP1" s="999"/>
      <c r="CE1" s="173" t="s">
        <v>2374</v>
      </c>
    </row>
    <row r="2" spans="1:88" s="174" customFormat="1" ht="19.5" customHeight="1" thickBot="1">
      <c r="C2" s="172"/>
      <c r="D2" s="172"/>
      <c r="E2" s="172"/>
      <c r="F2" s="172"/>
      <c r="G2" s="172"/>
      <c r="H2" s="172"/>
      <c r="I2" s="172"/>
      <c r="J2" s="172"/>
      <c r="K2" s="172"/>
      <c r="L2" s="172"/>
      <c r="M2" s="172"/>
      <c r="N2" s="1056"/>
      <c r="O2" s="1056"/>
      <c r="P2" s="1056"/>
      <c r="Q2" s="1056"/>
      <c r="R2" s="1056"/>
      <c r="S2" s="1056"/>
      <c r="T2" s="1056"/>
      <c r="U2" s="1056"/>
      <c r="V2" s="1056"/>
      <c r="W2" s="1056"/>
      <c r="X2" s="1056"/>
      <c r="Y2" s="1056"/>
      <c r="Z2" s="1056"/>
      <c r="AA2" s="1056"/>
      <c r="AB2" s="1056"/>
      <c r="AC2" s="1056"/>
      <c r="AD2" s="1056"/>
      <c r="AE2" s="1056"/>
      <c r="AF2" s="172"/>
      <c r="AG2" s="172"/>
      <c r="AH2" s="172"/>
      <c r="AI2" s="172"/>
      <c r="AJ2" s="172"/>
      <c r="AK2" s="172"/>
      <c r="AL2" s="172"/>
      <c r="AM2" s="172"/>
      <c r="AN2" s="172"/>
      <c r="AO2" s="172"/>
      <c r="AP2" s="172"/>
      <c r="AQ2" s="530"/>
      <c r="AR2" s="530"/>
      <c r="CE2" s="987" t="s">
        <v>2377</v>
      </c>
      <c r="CF2" s="987"/>
      <c r="CG2" s="987"/>
      <c r="CH2" s="987"/>
      <c r="CI2" s="1177" t="str">
        <f>IF(AI1&lt;&gt;"",1,"")</f>
        <v/>
      </c>
      <c r="CJ2" s="1178"/>
    </row>
    <row r="3" spans="1:88" ht="15.75" customHeight="1">
      <c r="B3" s="176" t="s">
        <v>2165</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S3" s="178"/>
      <c r="AT3" s="179" t="s">
        <v>2312</v>
      </c>
      <c r="AU3" s="180"/>
      <c r="AV3" s="180"/>
      <c r="AW3" s="180"/>
      <c r="AX3" s="180"/>
      <c r="AY3" s="180"/>
      <c r="AZ3" s="180"/>
      <c r="BA3" s="181"/>
      <c r="CE3" s="987" t="s">
        <v>2371</v>
      </c>
      <c r="CF3" s="987"/>
      <c r="CG3" s="987"/>
      <c r="CH3" s="987"/>
      <c r="CI3" s="1179" t="str">
        <f>IF(AND(L9="ベア加算",Q49="ベア加算"),1,"")</f>
        <v/>
      </c>
      <c r="CJ3" s="1180"/>
    </row>
    <row r="4" spans="1:88" ht="25.5" customHeight="1">
      <c r="B4" s="1072" t="s">
        <v>2287</v>
      </c>
      <c r="C4" s="1072"/>
      <c r="D4" s="1072"/>
      <c r="E4" s="1072"/>
      <c r="F4" s="1072"/>
      <c r="G4" s="1072" t="s">
        <v>0</v>
      </c>
      <c r="H4" s="1072"/>
      <c r="I4" s="1072"/>
      <c r="J4" s="1068" t="s">
        <v>1</v>
      </c>
      <c r="K4" s="1068"/>
      <c r="L4" s="1068"/>
      <c r="M4" s="1068"/>
      <c r="N4" s="1068"/>
      <c r="O4" s="1068"/>
      <c r="P4" s="1073" t="s">
        <v>2157</v>
      </c>
      <c r="Q4" s="1074"/>
      <c r="R4" s="1074"/>
      <c r="S4" s="1075" t="s">
        <v>2</v>
      </c>
      <c r="T4" s="1076"/>
      <c r="U4" s="1076"/>
      <c r="V4" s="1076"/>
      <c r="W4" s="1076"/>
      <c r="X4" s="1076"/>
      <c r="Y4" s="1068" t="s">
        <v>3</v>
      </c>
      <c r="Z4" s="1068"/>
      <c r="AA4" s="1068"/>
      <c r="AB4" s="1068"/>
      <c r="AC4" s="1068"/>
      <c r="AD4" s="1068"/>
      <c r="AE4" s="1068" t="s">
        <v>2154</v>
      </c>
      <c r="AF4" s="1068"/>
      <c r="AG4" s="1068"/>
      <c r="AH4" s="1068"/>
      <c r="AI4" s="1068" t="s">
        <v>2155</v>
      </c>
      <c r="AJ4" s="1068"/>
      <c r="AK4" s="1068"/>
      <c r="AL4" s="1068"/>
      <c r="AM4" s="1068" t="s">
        <v>2153</v>
      </c>
      <c r="AN4" s="1068"/>
      <c r="AO4" s="1068"/>
      <c r="AP4" s="1068"/>
      <c r="AS4" s="182"/>
      <c r="AT4" s="1008" t="s">
        <v>2248</v>
      </c>
      <c r="AU4" s="1008" t="s">
        <v>2199</v>
      </c>
      <c r="AV4" s="1008" t="s">
        <v>2200</v>
      </c>
      <c r="AW4" s="1008" t="s">
        <v>2201</v>
      </c>
      <c r="AX4" s="1008" t="s">
        <v>2202</v>
      </c>
      <c r="AY4" s="1008" t="s">
        <v>2203</v>
      </c>
      <c r="AZ4" s="1008" t="s">
        <v>2247</v>
      </c>
      <c r="BA4" s="183"/>
      <c r="CE4" s="987" t="s">
        <v>2376</v>
      </c>
      <c r="CF4" s="987"/>
      <c r="CG4" s="987"/>
      <c r="CH4" s="987"/>
      <c r="CI4" s="978" t="str">
        <f>IF(OR(OR(G49="処遇加算Ⅰ",G49="処遇加算Ⅱ"),OR(AS48="処遇加算Ⅰ",AS48="処遇加算Ⅱ")),1,"")</f>
        <v/>
      </c>
      <c r="CJ4" s="979"/>
    </row>
    <row r="5" spans="1:88" ht="33" customHeight="1">
      <c r="B5" s="1079"/>
      <c r="C5" s="1079"/>
      <c r="D5" s="1079"/>
      <c r="E5" s="1079"/>
      <c r="F5" s="1079"/>
      <c r="G5" s="1080"/>
      <c r="H5" s="1080"/>
      <c r="I5" s="1080"/>
      <c r="J5" s="1081"/>
      <c r="K5" s="1081"/>
      <c r="L5" s="1081"/>
      <c r="M5" s="1082"/>
      <c r="N5" s="1082"/>
      <c r="O5" s="1082"/>
      <c r="P5" s="1083" t="str">
        <f>IF(Y5="","",IFERROR(INDEX(【参考】数式用3!$G$3:$I$451,MATCH(M5,【参考】数式用3!$F$3:$F$451,0),MATCH(VLOOKUP(Y5,【参考】数式用3!$J$2:$K$28,2,FALSE),【参考】数式用3!$G$2:$I$2,0)),10))</f>
        <v/>
      </c>
      <c r="Q5" s="1084"/>
      <c r="R5" s="1084"/>
      <c r="S5" s="1085"/>
      <c r="T5" s="1086"/>
      <c r="U5" s="1086"/>
      <c r="V5" s="1086"/>
      <c r="W5" s="1086"/>
      <c r="X5" s="1087"/>
      <c r="Y5" s="1069"/>
      <c r="Z5" s="1069"/>
      <c r="AA5" s="1069"/>
      <c r="AB5" s="1069"/>
      <c r="AC5" s="1069"/>
      <c r="AD5" s="1069"/>
      <c r="AE5" s="1037"/>
      <c r="AF5" s="1038"/>
      <c r="AG5" s="1038"/>
      <c r="AH5" s="1039"/>
      <c r="AI5" s="1037"/>
      <c r="AJ5" s="1038"/>
      <c r="AK5" s="1038"/>
      <c r="AL5" s="1039"/>
      <c r="AM5" s="1040">
        <f>AE5-AI5</f>
        <v>0</v>
      </c>
      <c r="AN5" s="1041"/>
      <c r="AO5" s="1041"/>
      <c r="AP5" s="1042"/>
      <c r="AS5" s="182"/>
      <c r="AT5" s="1008"/>
      <c r="AU5" s="1008"/>
      <c r="AV5" s="1008"/>
      <c r="AW5" s="1008"/>
      <c r="AX5" s="1008"/>
      <c r="AY5" s="1008"/>
      <c r="AZ5" s="1008"/>
      <c r="BA5" s="183"/>
      <c r="CE5" s="987" t="s">
        <v>2370</v>
      </c>
      <c r="CF5" s="987"/>
      <c r="CG5" s="987"/>
      <c r="CH5" s="987"/>
      <c r="CI5" s="978" t="str">
        <f>IF(OR(G49="処遇加算Ⅰ",AS48="処遇加算Ⅰ"),1,"")</f>
        <v/>
      </c>
      <c r="CJ5" s="979"/>
    </row>
    <row r="6" spans="1:88" ht="10.5" customHeight="1">
      <c r="B6" s="184"/>
      <c r="C6" s="184"/>
      <c r="D6" s="184"/>
      <c r="E6" s="184"/>
      <c r="F6" s="184"/>
      <c r="G6" s="185"/>
      <c r="H6" s="185"/>
      <c r="I6" s="185"/>
      <c r="J6" s="185"/>
      <c r="K6" s="185"/>
      <c r="L6" s="185"/>
      <c r="M6" s="185"/>
      <c r="N6" s="185"/>
      <c r="O6" s="185"/>
      <c r="P6" s="186"/>
      <c r="Q6" s="186"/>
      <c r="R6" s="186"/>
      <c r="S6" s="186"/>
      <c r="T6" s="186"/>
      <c r="U6" s="186"/>
      <c r="V6" s="186"/>
      <c r="W6" s="186"/>
      <c r="X6" s="186"/>
      <c r="Y6" s="186"/>
      <c r="Z6" s="186"/>
      <c r="AA6" s="186"/>
      <c r="AB6" s="186"/>
      <c r="AC6" s="186"/>
      <c r="AD6" s="186"/>
      <c r="AE6" s="186"/>
      <c r="AF6" s="186"/>
      <c r="AG6" s="186"/>
      <c r="AH6" s="187"/>
      <c r="AI6" s="187"/>
      <c r="AJ6" s="187"/>
      <c r="AK6" s="187"/>
      <c r="AL6" s="187"/>
      <c r="AM6" s="188"/>
      <c r="AN6" s="188"/>
      <c r="AO6" s="188"/>
      <c r="AP6" s="188"/>
      <c r="AS6" s="182"/>
      <c r="AT6" s="1008"/>
      <c r="AU6" s="1008"/>
      <c r="AV6" s="1008"/>
      <c r="AW6" s="1008"/>
      <c r="AX6" s="1008"/>
      <c r="AY6" s="1008"/>
      <c r="AZ6" s="1008"/>
      <c r="BA6" s="183"/>
      <c r="CE6" s="987" t="s">
        <v>2373</v>
      </c>
      <c r="CF6" s="987"/>
      <c r="CG6" s="987"/>
      <c r="CH6" s="987"/>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89" t="s">
        <v>2205</v>
      </c>
      <c r="C7" s="177"/>
      <c r="D7" s="177"/>
      <c r="E7" s="177"/>
      <c r="F7" s="177"/>
      <c r="G7" s="177"/>
      <c r="H7" s="177"/>
      <c r="I7" s="177"/>
      <c r="J7" s="177"/>
      <c r="K7" s="177"/>
      <c r="L7" s="177"/>
      <c r="M7" s="177"/>
      <c r="N7" s="177"/>
      <c r="O7" s="177"/>
      <c r="P7" s="177"/>
      <c r="Q7" s="177"/>
      <c r="R7" s="177"/>
      <c r="S7" s="177"/>
      <c r="T7" s="177"/>
      <c r="U7" s="177"/>
      <c r="V7" s="190" t="s">
        <v>2252</v>
      </c>
      <c r="W7" s="177"/>
      <c r="X7" s="177"/>
      <c r="Y7" s="177"/>
      <c r="Z7" s="177"/>
      <c r="AA7" s="177"/>
      <c r="AB7" s="177"/>
      <c r="AC7" s="177"/>
      <c r="AD7" s="177"/>
      <c r="AE7" s="177"/>
      <c r="AF7" s="177"/>
      <c r="AG7" s="177"/>
      <c r="AH7" s="177"/>
      <c r="AI7" s="177"/>
      <c r="AJ7" s="177"/>
      <c r="AK7" s="177"/>
      <c r="AL7" s="177"/>
      <c r="AM7" s="177"/>
      <c r="AN7" s="177"/>
      <c r="AO7" s="177"/>
      <c r="AP7" s="177"/>
      <c r="AS7" s="182"/>
      <c r="AT7" s="1008"/>
      <c r="AU7" s="1008"/>
      <c r="AV7" s="1008"/>
      <c r="AW7" s="1008"/>
      <c r="AX7" s="1008"/>
      <c r="AY7" s="1008"/>
      <c r="AZ7" s="1008"/>
      <c r="BA7" s="183"/>
      <c r="CE7" s="1168" t="s">
        <v>2372</v>
      </c>
      <c r="CF7" s="1168"/>
      <c r="CG7" s="1168"/>
      <c r="CH7" s="1168"/>
      <c r="CI7" s="978" t="str">
        <f>IF(AND(AH62=1,AD41=""),1,"")</f>
        <v/>
      </c>
      <c r="CJ7" s="979"/>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997" t="s">
        <v>12</v>
      </c>
      <c r="U8" s="998"/>
      <c r="V8" s="1050" t="str">
        <f>IFERROR(IF(VLOOKUP(AS1,【参考】数式用2!E6:L23,3,FALSE)="","",VLOOKUP(AS1,【参考】数式用2!E6:L23,3,FALSE)),"")</f>
        <v/>
      </c>
      <c r="W8" s="1051"/>
      <c r="X8" s="1051"/>
      <c r="Y8" s="1051"/>
      <c r="Z8" s="1052"/>
      <c r="AA8" s="1033" t="str">
        <f>IFERROR(VLOOKUP(AS1,【参考】数式用2!E6:L23,4,FALSE),"")</f>
        <v/>
      </c>
      <c r="AB8" s="1033"/>
      <c r="AC8" s="1033"/>
      <c r="AD8" s="1033"/>
      <c r="AE8" s="1033"/>
      <c r="AF8" s="1033"/>
      <c r="AG8" s="1033"/>
      <c r="AH8" s="1033"/>
      <c r="AI8" s="1033"/>
      <c r="AJ8" s="1033"/>
      <c r="AK8" s="1033"/>
      <c r="AL8" s="1033"/>
      <c r="AM8" s="1033"/>
      <c r="AN8" s="1033"/>
      <c r="AO8" s="1033"/>
      <c r="AP8" s="1034"/>
      <c r="AS8" s="182"/>
      <c r="AT8" s="1165" t="str">
        <f>IF(L9="ベア加算","",IF(OR(V8="新加算Ⅰ",V8="新加算Ⅱ",V8="新加算Ⅲ",V8="新加算Ⅳ"),"○",""))</f>
        <v/>
      </c>
      <c r="AU8" s="116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5" t="str">
        <f>IF(OR(V8="新加算Ⅰ",V8="新加算Ⅱ",V8="新加算Ⅲ",V8="新加算Ⅴ(１)",V8="新加算Ⅴ(３)",V8="新加算Ⅴ(８)"),"○","")</f>
        <v/>
      </c>
      <c r="AX8" s="1165" t="str">
        <f>IF(OR(V8="新加算Ⅰ",V8="新加算Ⅱ",V8="新加算Ⅴ(１)",V8="新加算Ⅴ(２)",V8="新加算Ⅴ(３)",V8="新加算Ⅴ(４)",V8="新加算Ⅴ(５)",V8="新加算Ⅴ(６)",V8="新加算Ⅴ(７)",V8="新加算Ⅴ(９)",V8="新加算Ⅴ(10)",V8="新加算Ⅴ(12)"),"○","")</f>
        <v/>
      </c>
      <c r="AY8" s="1165" t="str">
        <f>IF(OR(V8="新加算Ⅰ",V8="新加算Ⅴ(１)",V8="新加算Ⅴ(２)",V8="新加算Ⅴ(５)",V8="新加算Ⅴ(７)",V8="新加算Ⅴ(10)"),"○","")</f>
        <v/>
      </c>
      <c r="AZ8" s="1165" t="str">
        <f>IF(OR(V8="新加算Ⅰ",V8="新加算Ⅱ",V8="新加算Ⅴ(１)",V8="新加算Ⅴ(２)",V8="新加算Ⅴ(３)",V8="新加算Ⅴ(４)",V8="新加算Ⅴ(５)",V8="新加算Ⅴ(６)",V8="新加算Ⅴ(７)",V8="新加算Ⅴ(９)",V8="新加算Ⅴ(10)",V8="新加算Ⅴ(12)"),"○","")</f>
        <v/>
      </c>
      <c r="BA8" s="183"/>
      <c r="CE8" s="1168" t="s">
        <v>2372</v>
      </c>
      <c r="CF8" s="1168"/>
      <c r="CG8" s="1168"/>
      <c r="CH8" s="1168"/>
      <c r="CI8" s="978" t="str">
        <f>IF(AND(AP62=1,AL41=""),1,"")</f>
        <v/>
      </c>
      <c r="CJ8" s="979"/>
    </row>
    <row r="9" spans="1:88" ht="26.25" customHeight="1">
      <c r="B9" s="1093"/>
      <c r="C9" s="1094"/>
      <c r="D9" s="1094"/>
      <c r="E9" s="1094"/>
      <c r="F9" s="1095"/>
      <c r="G9" s="1096"/>
      <c r="H9" s="1097"/>
      <c r="I9" s="1097"/>
      <c r="J9" s="1097"/>
      <c r="K9" s="1098"/>
      <c r="L9" s="1099"/>
      <c r="M9" s="1100"/>
      <c r="N9" s="1100"/>
      <c r="O9" s="1100"/>
      <c r="P9" s="1101"/>
      <c r="Q9" s="1088" t="s">
        <v>2195</v>
      </c>
      <c r="R9" s="1089"/>
      <c r="S9" s="1089"/>
      <c r="T9" s="997"/>
      <c r="U9" s="998"/>
      <c r="V9" s="1053" t="str">
        <f>IFERROR(VLOOKUP(Y5,【参考】数式用!$A$5:$AB$29,MATCH(V8,【参考】数式用!$B$4:$AB$4,0)+1,FALSE),"")</f>
        <v/>
      </c>
      <c r="W9" s="1054"/>
      <c r="X9" s="1054"/>
      <c r="Y9" s="1054"/>
      <c r="Z9" s="1055"/>
      <c r="AA9" s="1035"/>
      <c r="AB9" s="1035"/>
      <c r="AC9" s="1035"/>
      <c r="AD9" s="1035"/>
      <c r="AE9" s="1035"/>
      <c r="AF9" s="1035"/>
      <c r="AG9" s="1035"/>
      <c r="AH9" s="1035"/>
      <c r="AI9" s="1035"/>
      <c r="AJ9" s="1035"/>
      <c r="AK9" s="1035"/>
      <c r="AL9" s="1035"/>
      <c r="AM9" s="1035"/>
      <c r="AN9" s="1035"/>
      <c r="AO9" s="1035"/>
      <c r="AP9" s="1036"/>
      <c r="AS9" s="182"/>
      <c r="AT9" s="1166"/>
      <c r="AU9" s="1166"/>
      <c r="AV9" s="1166"/>
      <c r="AW9" s="1166"/>
      <c r="AX9" s="1166"/>
      <c r="AY9" s="1166"/>
      <c r="AZ9" s="1166"/>
      <c r="BA9" s="183"/>
      <c r="CE9" s="987" t="s">
        <v>2372</v>
      </c>
      <c r="CF9" s="987"/>
      <c r="CG9" s="987"/>
      <c r="CH9" s="987"/>
      <c r="CI9" s="978" t="str">
        <f>IF(OR(AH62=1,AP62=1),1,"")</f>
        <v/>
      </c>
      <c r="CJ9" s="979"/>
    </row>
    <row r="10" spans="1:88" ht="11.25" customHeight="1">
      <c r="B10" s="1104" t="str">
        <f>IFERROR(VLOOKUP(Y5,【参考】数式用!$A$5:$J$29,MATCH(B9,【参考】数式用!$B$4:$J$4,0)+1,0),"")</f>
        <v/>
      </c>
      <c r="C10" s="1105"/>
      <c r="D10" s="1105"/>
      <c r="E10" s="1105"/>
      <c r="F10" s="1106"/>
      <c r="G10" s="1104" t="str">
        <f>IFERROR(VLOOKUP(Y5,【参考】数式用!$A$5:$J$29,MATCH(G9,【参考】数式用!$B$4:$J$4,0)+1,0),"")</f>
        <v/>
      </c>
      <c r="H10" s="1105"/>
      <c r="I10" s="1105"/>
      <c r="J10" s="1105"/>
      <c r="K10" s="1106"/>
      <c r="L10" s="1104" t="str">
        <f>IFERROR(VLOOKUP(Y5,【参考】数式用!$A$5:$J$29,MATCH(L9,【参考】数式用!$B$4:$J$4,0)+1,0),"")</f>
        <v/>
      </c>
      <c r="M10" s="1105"/>
      <c r="N10" s="1105"/>
      <c r="O10" s="1105"/>
      <c r="P10" s="1106"/>
      <c r="Q10" s="1110">
        <f>SUM(B10,G10,L10)</f>
        <v>0</v>
      </c>
      <c r="R10" s="1111"/>
      <c r="S10" s="1111"/>
      <c r="T10" s="191"/>
      <c r="U10" s="191"/>
      <c r="V10" s="192" t="s">
        <v>2253</v>
      </c>
      <c r="W10" s="193"/>
      <c r="X10" s="193"/>
      <c r="Y10" s="193"/>
      <c r="Z10" s="193"/>
      <c r="AA10" s="194"/>
      <c r="AB10" s="194"/>
      <c r="AC10" s="194"/>
      <c r="AD10" s="194"/>
      <c r="AE10" s="194"/>
      <c r="AF10" s="195"/>
      <c r="AG10" s="195"/>
      <c r="AH10" s="195"/>
      <c r="AI10" s="195"/>
      <c r="AJ10" s="195"/>
      <c r="AK10" s="195"/>
      <c r="AL10" s="195"/>
      <c r="AM10" s="195"/>
      <c r="AN10" s="194"/>
      <c r="AO10" s="194"/>
      <c r="AP10" s="196"/>
      <c r="AS10" s="182"/>
      <c r="AT10" s="197"/>
      <c r="AU10" s="197"/>
      <c r="AV10" s="197"/>
      <c r="AW10" s="197"/>
      <c r="AX10" s="197"/>
      <c r="AY10" s="197"/>
      <c r="AZ10" s="197"/>
      <c r="BA10" s="183"/>
      <c r="CE10" s="987" t="s">
        <v>2375</v>
      </c>
      <c r="CF10" s="987"/>
      <c r="CG10" s="987"/>
      <c r="CH10" s="987"/>
      <c r="CI10" s="978">
        <f>IF(OR(AH63=1,AP63=1),1,0)</f>
        <v>0</v>
      </c>
      <c r="CJ10" s="979"/>
    </row>
    <row r="11" spans="1:88" s="193" customFormat="1" ht="20.25" customHeight="1" thickBot="1">
      <c r="B11" s="1107"/>
      <c r="C11" s="1108"/>
      <c r="D11" s="1108"/>
      <c r="E11" s="1108"/>
      <c r="F11" s="1109"/>
      <c r="G11" s="1107"/>
      <c r="H11" s="1108"/>
      <c r="I11" s="1108"/>
      <c r="J11" s="1108"/>
      <c r="K11" s="1109"/>
      <c r="L11" s="1107"/>
      <c r="M11" s="1108"/>
      <c r="N11" s="1108"/>
      <c r="O11" s="1108"/>
      <c r="P11" s="1109"/>
      <c r="Q11" s="1110"/>
      <c r="R11" s="1111"/>
      <c r="S11" s="1111"/>
      <c r="T11" s="1067"/>
      <c r="U11" s="998"/>
      <c r="V11" s="1059" t="str">
        <f>IFERROR(IF(VLOOKUP(AS1,【参考】数式用2!E6:L23,5,FALSE)="","",VLOOKUP(AS1,【参考】数式用2!E6:L23,5,FALSE)),"")</f>
        <v/>
      </c>
      <c r="W11" s="1059"/>
      <c r="X11" s="1059"/>
      <c r="Y11" s="1059"/>
      <c r="Z11" s="1059"/>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8"/>
      <c r="AT11" s="1165" t="str">
        <f>IF(L9="ベア加算","",IF(OR(V11="新加算Ⅰ",V11="新加算Ⅱ",V11="新加算Ⅲ",V11="新加算Ⅳ"),"○",""))</f>
        <v/>
      </c>
      <c r="AU11" s="116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5" t="str">
        <f>IF(OR(V11="新加算Ⅰ",V11="新加算Ⅱ",V11="新加算Ⅲ",V11="新加算Ⅴ(１)",V11="新加算Ⅴ(３)",V11="新加算Ⅴ(８)"),"○","")</f>
        <v/>
      </c>
      <c r="AX11" s="1165" t="str">
        <f>IF(OR(V11="新加算Ⅰ",V11="新加算Ⅱ",V11="新加算Ⅴ(１)",V11="新加算Ⅴ(２)",V11="新加算Ⅴ(３)",V11="新加算Ⅴ(４)",V11="新加算Ⅴ(５)",V11="新加算Ⅴ(６)",V11="新加算Ⅴ(７)",V11="新加算Ⅴ(９)",V11="新加算Ⅴ(10)",V11="新加算Ⅴ(12)"),"○","")</f>
        <v/>
      </c>
      <c r="AY11" s="1165" t="str">
        <f>IF(OR(V11="新加算Ⅰ",V11="新加算Ⅴ(１)",V11="新加算Ⅴ(２)",V11="新加算Ⅴ(５)",V11="新加算Ⅴ(７)",V11="新加算Ⅴ(10)"),"○","")</f>
        <v/>
      </c>
      <c r="AZ11" s="1165" t="str">
        <f>IF(OR(V11="新加算Ⅰ",V11="新加算Ⅱ",V11="新加算Ⅴ(１)",V11="新加算Ⅴ(２)",V11="新加算Ⅴ(３)",V11="新加算Ⅴ(４)",V11="新加算Ⅴ(５)",V11="新加算Ⅴ(６)",V11="新加算Ⅴ(７)",V11="新加算Ⅴ(９)",V11="新加算Ⅴ(10)",V11="新加算Ⅴ(12)"),"○","")</f>
        <v/>
      </c>
      <c r="BA11" s="199"/>
    </row>
    <row r="12" spans="1:88" ht="25.5" customHeight="1" thickBot="1">
      <c r="A12" s="177"/>
      <c r="B12" s="107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8"/>
      <c r="D12" s="1078"/>
      <c r="E12" s="1078"/>
      <c r="F12" s="1078"/>
      <c r="G12" s="1078"/>
      <c r="H12" s="1078"/>
      <c r="I12" s="1078"/>
      <c r="J12" s="1078"/>
      <c r="K12" s="1078"/>
      <c r="L12" s="1078"/>
      <c r="M12" s="1078"/>
      <c r="N12" s="1078"/>
      <c r="O12" s="1078"/>
      <c r="P12" s="1078"/>
      <c r="Q12" s="1078"/>
      <c r="R12" s="1078"/>
      <c r="S12" s="1078"/>
      <c r="T12" s="1067"/>
      <c r="U12" s="998"/>
      <c r="V12" s="1058" t="str">
        <f>IFERROR(VLOOKUP(Y5,【参考】数式用!$A$5:$AB$29,MATCH(V11,【参考】数式用!$B$4:$AB$4,0)+1,FALSE),"")</f>
        <v/>
      </c>
      <c r="W12" s="1058"/>
      <c r="X12" s="1058"/>
      <c r="Y12" s="1058"/>
      <c r="Z12" s="1058"/>
      <c r="AA12" s="1035"/>
      <c r="AB12" s="1035"/>
      <c r="AC12" s="1035"/>
      <c r="AD12" s="1035"/>
      <c r="AE12" s="1035"/>
      <c r="AF12" s="1035"/>
      <c r="AG12" s="1035"/>
      <c r="AH12" s="1035"/>
      <c r="AI12" s="1035"/>
      <c r="AJ12" s="1035"/>
      <c r="AK12" s="1035"/>
      <c r="AL12" s="1035"/>
      <c r="AM12" s="1035"/>
      <c r="AN12" s="1035"/>
      <c r="AO12" s="1035"/>
      <c r="AP12" s="1036"/>
      <c r="AS12" s="182"/>
      <c r="AT12" s="1166"/>
      <c r="AU12" s="1166"/>
      <c r="AV12" s="1166"/>
      <c r="AW12" s="1166"/>
      <c r="AX12" s="1166"/>
      <c r="AY12" s="1166"/>
      <c r="AZ12" s="1166"/>
      <c r="BA12" s="183"/>
    </row>
    <row r="13" spans="1:88" ht="12" customHeight="1">
      <c r="A13" s="177"/>
      <c r="B13" s="1121" t="s">
        <v>2282</v>
      </c>
      <c r="C13" s="1122"/>
      <c r="D13" s="1122"/>
      <c r="E13" s="1122"/>
      <c r="F13" s="1122"/>
      <c r="G13" s="1122"/>
      <c r="H13" s="1122"/>
      <c r="I13" s="1122"/>
      <c r="J13" s="1122"/>
      <c r="K13" s="1122"/>
      <c r="L13" s="1122"/>
      <c r="M13" s="1122"/>
      <c r="N13" s="1122"/>
      <c r="O13" s="1122"/>
      <c r="P13" s="1122"/>
      <c r="Q13" s="1122"/>
      <c r="R13" s="1122"/>
      <c r="S13" s="1123"/>
      <c r="U13" s="197"/>
      <c r="V13" s="200" t="s">
        <v>2254</v>
      </c>
      <c r="W13" s="193"/>
      <c r="X13" s="193"/>
      <c r="Y13" s="193"/>
      <c r="Z13" s="193"/>
      <c r="AA13" s="195"/>
      <c r="AB13" s="195"/>
      <c r="AC13" s="195"/>
      <c r="AD13" s="195"/>
      <c r="AE13" s="195"/>
      <c r="AF13" s="195"/>
      <c r="AG13" s="195"/>
      <c r="AH13" s="195"/>
      <c r="AI13" s="195"/>
      <c r="AJ13" s="195"/>
      <c r="AK13" s="195"/>
      <c r="AL13" s="195"/>
      <c r="AM13" s="195"/>
      <c r="AN13" s="195"/>
      <c r="AO13" s="195"/>
      <c r="AP13" s="196"/>
      <c r="AS13" s="182"/>
      <c r="AT13" s="197"/>
      <c r="AU13" s="197"/>
      <c r="AV13" s="197"/>
      <c r="AW13" s="197"/>
      <c r="AX13" s="197"/>
      <c r="AY13" s="197"/>
      <c r="AZ13" s="197"/>
      <c r="BA13" s="183"/>
    </row>
    <row r="14" spans="1:88" ht="20.25" customHeight="1">
      <c r="A14" s="177"/>
      <c r="B14" s="1124"/>
      <c r="C14" s="1125"/>
      <c r="D14" s="1125"/>
      <c r="E14" s="1125"/>
      <c r="F14" s="1125"/>
      <c r="G14" s="1125"/>
      <c r="H14" s="1125"/>
      <c r="I14" s="1125"/>
      <c r="J14" s="1125"/>
      <c r="K14" s="1125"/>
      <c r="L14" s="1125"/>
      <c r="M14" s="1125"/>
      <c r="N14" s="1125"/>
      <c r="O14" s="1125"/>
      <c r="P14" s="1125"/>
      <c r="Q14" s="1125"/>
      <c r="R14" s="1125"/>
      <c r="S14" s="1126"/>
      <c r="U14" s="527"/>
      <c r="V14" s="1059" t="str">
        <f>IFERROR(IF(VLOOKUP(AS1,【参考】数式用2!E6:L23,7,FALSE)="","",VLOOKUP(AS1,【参考】数式用2!E6:L23,7,FALSE)),"")</f>
        <v/>
      </c>
      <c r="W14" s="1059"/>
      <c r="X14" s="1059"/>
      <c r="Y14" s="1059"/>
      <c r="Z14" s="1059"/>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2"/>
      <c r="AT14" s="1165" t="str">
        <f>IF(L9="ベア加算","",IF(OR(V14="新加算Ⅰ",V14="新加算Ⅱ",V14="新加算Ⅲ",V14="新加算Ⅳ"),"○",""))</f>
        <v/>
      </c>
      <c r="AU14" s="116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5" t="str">
        <f>IF(OR(V14="新加算Ⅰ",V14="新加算Ⅱ",V14="新加算Ⅲ",V14="新加算Ⅴ(１)",V14="新加算Ⅴ(３)",V14="新加算Ⅴ(８)"),"○","")</f>
        <v/>
      </c>
      <c r="AX14" s="1165" t="str">
        <f>IF(OR(V14="新加算Ⅰ",V14="新加算Ⅱ",V14="新加算Ⅴ(１)",V14="新加算Ⅴ(２)",V14="新加算Ⅴ(３)",V14="新加算Ⅴ(４)",V14="新加算Ⅴ(５)",V14="新加算Ⅴ(６)",V14="新加算Ⅴ(７)",V14="新加算Ⅴ(９)",V14="新加算Ⅴ(10)",V14="新加算Ⅴ(12)"),"○","")</f>
        <v/>
      </c>
      <c r="AY14" s="1165" t="str">
        <f>IF(OR(V14="新加算Ⅰ",V14="新加算Ⅴ(１)",V14="新加算Ⅴ(２)",V14="新加算Ⅴ(５)",V14="新加算Ⅴ(７)",V14="新加算Ⅴ(10)"),"○","")</f>
        <v/>
      </c>
      <c r="AZ14" s="1165" t="str">
        <f>IF(OR(V14="新加算Ⅰ",V14="新加算Ⅱ",V14="新加算Ⅴ(１)",V14="新加算Ⅴ(２)",V14="新加算Ⅴ(３)",V14="新加算Ⅴ(４)",V14="新加算Ⅴ(５)",V14="新加算Ⅴ(６)",V14="新加算Ⅴ(７)",V14="新加算Ⅴ(９)",V14="新加算Ⅴ(10)",V14="新加算Ⅴ(12)"),"○","")</f>
        <v/>
      </c>
      <c r="BA14" s="183"/>
    </row>
    <row r="15" spans="1:88" ht="20.25" customHeight="1">
      <c r="A15" s="177"/>
      <c r="B15" s="1112" t="s">
        <v>2276</v>
      </c>
      <c r="C15" s="1113"/>
      <c r="D15" s="146">
        <v>6</v>
      </c>
      <c r="E15" s="529" t="s">
        <v>2277</v>
      </c>
      <c r="F15" s="146">
        <v>4</v>
      </c>
      <c r="G15" s="529" t="s">
        <v>2278</v>
      </c>
      <c r="H15" s="1114" t="s">
        <v>2279</v>
      </c>
      <c r="I15" s="1114"/>
      <c r="J15" s="1127"/>
      <c r="K15" s="146">
        <v>7</v>
      </c>
      <c r="L15" s="529" t="s">
        <v>2277</v>
      </c>
      <c r="M15" s="146">
        <v>3</v>
      </c>
      <c r="N15" s="529" t="s">
        <v>2278</v>
      </c>
      <c r="O15" s="529" t="s">
        <v>2280</v>
      </c>
      <c r="P15" s="203">
        <f>(K15*12+M15)-(D15*12+F15)+1</f>
        <v>12</v>
      </c>
      <c r="Q15" s="1114" t="s">
        <v>2281</v>
      </c>
      <c r="R15" s="1114"/>
      <c r="S15" s="204" t="s">
        <v>70</v>
      </c>
      <c r="U15" s="527"/>
      <c r="V15" s="1115" t="str">
        <f>IFERROR(VLOOKUP(Y5,【参考】数式用!$A$5:$AB$29,MATCH(V14,【参考】数式用!$B$4:$AB$4,0)+1,FALSE),"")</f>
        <v/>
      </c>
      <c r="W15" s="1116"/>
      <c r="X15" s="1116"/>
      <c r="Y15" s="1116"/>
      <c r="Z15" s="1117"/>
      <c r="AA15" s="1044"/>
      <c r="AB15" s="1045"/>
      <c r="AC15" s="1045"/>
      <c r="AD15" s="1045"/>
      <c r="AE15" s="1045"/>
      <c r="AF15" s="1045"/>
      <c r="AG15" s="1045"/>
      <c r="AH15" s="1045"/>
      <c r="AI15" s="1045"/>
      <c r="AJ15" s="1045"/>
      <c r="AK15" s="1045"/>
      <c r="AL15" s="1045"/>
      <c r="AM15" s="1045"/>
      <c r="AN15" s="1045"/>
      <c r="AO15" s="1045"/>
      <c r="AP15" s="1046"/>
      <c r="AS15" s="182"/>
      <c r="AT15" s="1167"/>
      <c r="AU15" s="1167"/>
      <c r="AV15" s="1167"/>
      <c r="AW15" s="1167"/>
      <c r="AX15" s="1167"/>
      <c r="AY15" s="1167"/>
      <c r="AZ15" s="1167"/>
      <c r="BA15" s="183"/>
    </row>
    <row r="16" spans="1:88" ht="6" customHeight="1" thickBot="1">
      <c r="A16" s="177"/>
      <c r="B16" s="205"/>
      <c r="C16" s="206"/>
      <c r="D16" s="207"/>
      <c r="E16" s="207"/>
      <c r="F16" s="207"/>
      <c r="G16" s="207"/>
      <c r="H16" s="207"/>
      <c r="I16" s="207"/>
      <c r="J16" s="207"/>
      <c r="K16" s="207"/>
      <c r="L16" s="207"/>
      <c r="M16" s="207"/>
      <c r="N16" s="207"/>
      <c r="O16" s="207"/>
      <c r="P16" s="207"/>
      <c r="Q16" s="207"/>
      <c r="R16" s="207"/>
      <c r="S16" s="208"/>
      <c r="U16" s="527"/>
      <c r="V16" s="1118"/>
      <c r="W16" s="1119"/>
      <c r="X16" s="1119"/>
      <c r="Y16" s="1119"/>
      <c r="Z16" s="1120"/>
      <c r="AA16" s="1047"/>
      <c r="AB16" s="1048"/>
      <c r="AC16" s="1048"/>
      <c r="AD16" s="1048"/>
      <c r="AE16" s="1048"/>
      <c r="AF16" s="1048"/>
      <c r="AG16" s="1048"/>
      <c r="AH16" s="1048"/>
      <c r="AI16" s="1048"/>
      <c r="AJ16" s="1048"/>
      <c r="AK16" s="1048"/>
      <c r="AL16" s="1048"/>
      <c r="AM16" s="1048"/>
      <c r="AN16" s="1048"/>
      <c r="AO16" s="1048"/>
      <c r="AP16" s="1049"/>
      <c r="AS16" s="182"/>
      <c r="AT16" s="1166"/>
      <c r="AU16" s="1166"/>
      <c r="AV16" s="1166"/>
      <c r="AW16" s="1166"/>
      <c r="AX16" s="1166"/>
      <c r="AY16" s="1166"/>
      <c r="AZ16" s="1166"/>
      <c r="BA16" s="183"/>
    </row>
    <row r="17" spans="2:60" ht="6.75" customHeight="1" thickBot="1">
      <c r="T17" s="528"/>
      <c r="U17" s="528"/>
      <c r="V17" s="210"/>
      <c r="W17" s="210"/>
      <c r="X17" s="210"/>
      <c r="Y17" s="210"/>
      <c r="Z17" s="210"/>
      <c r="AA17" s="211"/>
      <c r="AB17" s="211"/>
      <c r="AC17" s="211"/>
      <c r="AD17" s="211"/>
      <c r="AE17" s="211"/>
      <c r="AF17" s="211"/>
      <c r="AG17" s="211"/>
      <c r="AH17" s="211"/>
      <c r="AI17" s="211"/>
      <c r="AJ17" s="211"/>
      <c r="AK17" s="211"/>
      <c r="AL17" s="211"/>
      <c r="AM17" s="211"/>
      <c r="AN17" s="211"/>
      <c r="AO17" s="211"/>
      <c r="AP17" s="211"/>
      <c r="AS17" s="212"/>
      <c r="AT17" s="213"/>
      <c r="AU17" s="213"/>
      <c r="AV17" s="213"/>
      <c r="AW17" s="213"/>
      <c r="AX17" s="213"/>
      <c r="AY17" s="213"/>
      <c r="AZ17" s="213"/>
      <c r="BA17" s="214"/>
    </row>
    <row r="18" spans="2:60" ht="12" customHeight="1">
      <c r="B18" s="1102" t="s">
        <v>2206</v>
      </c>
      <c r="C18" s="1102"/>
      <c r="D18" s="1102"/>
      <c r="E18" s="1102"/>
      <c r="F18" s="1102"/>
      <c r="G18" s="1102"/>
      <c r="H18" s="1102"/>
      <c r="I18" s="1102"/>
      <c r="J18" s="1102"/>
      <c r="K18" s="1102"/>
      <c r="L18" s="1102"/>
      <c r="M18" s="1102"/>
      <c r="N18" s="1102"/>
      <c r="O18" s="1102"/>
      <c r="P18" s="1102"/>
      <c r="Q18" s="1102"/>
      <c r="R18" s="1102"/>
      <c r="S18" s="1102"/>
      <c r="AI18" s="215"/>
      <c r="AJ18" s="215"/>
      <c r="AK18" s="215"/>
      <c r="AL18" s="215"/>
      <c r="AM18" s="215"/>
      <c r="AN18" s="215"/>
      <c r="AO18" s="215"/>
      <c r="AP18" s="215"/>
      <c r="AQ18" s="215"/>
    </row>
    <row r="19" spans="2:60" ht="6" customHeight="1" thickBot="1">
      <c r="B19" s="1102"/>
      <c r="C19" s="1102"/>
      <c r="D19" s="1102"/>
      <c r="E19" s="1102"/>
      <c r="F19" s="1102"/>
      <c r="G19" s="1102"/>
      <c r="H19" s="1102"/>
      <c r="I19" s="1102"/>
      <c r="J19" s="1102"/>
      <c r="K19" s="1102"/>
      <c r="L19" s="1102"/>
      <c r="M19" s="1102"/>
      <c r="N19" s="1102"/>
      <c r="O19" s="1102"/>
      <c r="P19" s="1102"/>
      <c r="Q19" s="1102"/>
      <c r="R19" s="1102"/>
      <c r="S19" s="1102"/>
      <c r="AI19" s="215"/>
      <c r="AJ19" s="215"/>
      <c r="AK19" s="215"/>
      <c r="AL19" s="215"/>
      <c r="AM19" s="215"/>
      <c r="AN19" s="215"/>
      <c r="AO19" s="215"/>
      <c r="AP19" s="215"/>
      <c r="AQ19" s="215"/>
    </row>
    <row r="20" spans="2:60" ht="12.95" customHeight="1">
      <c r="B20" s="1103"/>
      <c r="C20" s="1103"/>
      <c r="D20" s="1103"/>
      <c r="E20" s="1103"/>
      <c r="F20" s="1103"/>
      <c r="G20" s="1103"/>
      <c r="H20" s="1103"/>
      <c r="I20" s="1103"/>
      <c r="J20" s="1103"/>
      <c r="K20" s="1103"/>
      <c r="L20" s="1103"/>
      <c r="M20" s="1103"/>
      <c r="N20" s="1103"/>
      <c r="O20" s="1103"/>
      <c r="P20" s="1103"/>
      <c r="Q20" s="1103"/>
      <c r="R20" s="1103"/>
      <c r="S20" s="1103"/>
      <c r="T20" s="216"/>
      <c r="U20" s="177"/>
      <c r="V20" s="1077" t="s">
        <v>239</v>
      </c>
      <c r="W20" s="1077"/>
      <c r="X20" s="1077"/>
      <c r="Y20" s="1077"/>
      <c r="Z20" s="1077"/>
      <c r="AA20" s="190"/>
      <c r="AB20" s="190"/>
      <c r="AC20" s="1077" t="str">
        <f>IF(F15=4,"R6.4～R6.5",IF(F15=5,"R6.5",""))</f>
        <v>R6.4～R6.5</v>
      </c>
      <c r="AD20" s="1077"/>
      <c r="AE20" s="1077"/>
      <c r="AF20" s="1077"/>
      <c r="AG20" s="1077"/>
      <c r="AH20" s="1077"/>
      <c r="AI20" s="190"/>
      <c r="AJ20" s="190"/>
      <c r="AK20" s="1077" t="str">
        <f>IF(OR(F15=4,F15=5),"R6.6","R"&amp;D15&amp;"."&amp;F15)&amp;"～R"&amp;K15&amp;"."&amp;M15</f>
        <v>R6.6～R7.3</v>
      </c>
      <c r="AL20" s="1077"/>
      <c r="AM20" s="1077"/>
      <c r="AN20" s="1077"/>
      <c r="AO20" s="1077"/>
      <c r="AP20" s="1077"/>
      <c r="AS20" s="988" t="str">
        <f>IFERROR(VLOOKUP(AS1,【参考】数式用2!E6:S23,9,FALSE),"")</f>
        <v/>
      </c>
      <c r="AT20" s="989"/>
      <c r="AU20" s="989"/>
      <c r="AV20" s="989"/>
      <c r="AW20" s="989"/>
      <c r="AX20" s="989"/>
      <c r="AY20" s="989"/>
      <c r="AZ20" s="989"/>
      <c r="BA20" s="989"/>
      <c r="BB20" s="989"/>
      <c r="BC20" s="989"/>
      <c r="BD20" s="989"/>
      <c r="BE20" s="989"/>
      <c r="BF20" s="989"/>
      <c r="BG20" s="989"/>
      <c r="BH20" s="990"/>
    </row>
    <row r="21" spans="2:60" ht="17.100000000000001" customHeight="1">
      <c r="B21" s="1019" t="s">
        <v>2289</v>
      </c>
      <c r="C21" s="1020"/>
      <c r="D21" s="1020"/>
      <c r="E21" s="1020"/>
      <c r="F21" s="1021"/>
      <c r="G21" s="1060" t="s">
        <v>240</v>
      </c>
      <c r="H21" s="1061"/>
      <c r="I21" s="1061"/>
      <c r="J21" s="1061"/>
      <c r="K21" s="1061"/>
      <c r="L21" s="1061"/>
      <c r="M21" s="1061"/>
      <c r="N21" s="1061"/>
      <c r="O21" s="1061"/>
      <c r="P21" s="1061"/>
      <c r="Q21" s="1061"/>
      <c r="R21" s="1061"/>
      <c r="S21" s="1061"/>
      <c r="T21" s="1062"/>
      <c r="U21" s="217"/>
      <c r="V21" s="525" t="str">
        <f>IFERROR(IF(L9="ベア加算","✓",""),"")</f>
        <v/>
      </c>
      <c r="W21" s="984" t="s">
        <v>14</v>
      </c>
      <c r="X21" s="984"/>
      <c r="Y21" s="984"/>
      <c r="Z21" s="984"/>
      <c r="AA21" s="997" t="s">
        <v>12</v>
      </c>
      <c r="AB21" s="998"/>
      <c r="AC21" s="219"/>
      <c r="AD21" s="1057" t="s">
        <v>14</v>
      </c>
      <c r="AE21" s="1057"/>
      <c r="AF21" s="1057"/>
      <c r="AG21" s="1057"/>
      <c r="AH21" s="1057"/>
      <c r="AI21" s="997" t="s">
        <v>12</v>
      </c>
      <c r="AJ21" s="998"/>
      <c r="AK21" s="220"/>
      <c r="AL21" s="1057" t="s">
        <v>14</v>
      </c>
      <c r="AM21" s="1057"/>
      <c r="AN21" s="1057"/>
      <c r="AO21" s="1057"/>
      <c r="AP21" s="1057"/>
      <c r="AS21" s="991"/>
      <c r="AT21" s="992"/>
      <c r="AU21" s="992"/>
      <c r="AV21" s="992"/>
      <c r="AW21" s="992"/>
      <c r="AX21" s="992"/>
      <c r="AY21" s="992"/>
      <c r="AZ21" s="992"/>
      <c r="BA21" s="992"/>
      <c r="BB21" s="992"/>
      <c r="BC21" s="992"/>
      <c r="BD21" s="992"/>
      <c r="BE21" s="992"/>
      <c r="BF21" s="992"/>
      <c r="BG21" s="992"/>
      <c r="BH21" s="993"/>
    </row>
    <row r="22" spans="2:60" ht="17.100000000000001" customHeight="1" thickBot="1">
      <c r="B22" s="1025"/>
      <c r="C22" s="1026"/>
      <c r="D22" s="1026"/>
      <c r="E22" s="1026"/>
      <c r="F22" s="1027"/>
      <c r="G22" s="1064"/>
      <c r="H22" s="1065"/>
      <c r="I22" s="1065"/>
      <c r="J22" s="1065"/>
      <c r="K22" s="1065"/>
      <c r="L22" s="1065"/>
      <c r="M22" s="1065"/>
      <c r="N22" s="1065"/>
      <c r="O22" s="1065"/>
      <c r="P22" s="1065"/>
      <c r="Q22" s="1065"/>
      <c r="R22" s="1065"/>
      <c r="S22" s="1065"/>
      <c r="T22" s="1066"/>
      <c r="U22" s="217"/>
      <c r="V22" s="221" t="str">
        <f>IFERROR(IF(L9="ベア加算なし","✓",""),"")</f>
        <v/>
      </c>
      <c r="W22" s="1011" t="s">
        <v>15</v>
      </c>
      <c r="X22" s="984"/>
      <c r="Y22" s="1012"/>
      <c r="Z22" s="1013"/>
      <c r="AA22" s="997"/>
      <c r="AB22" s="998"/>
      <c r="AC22" s="219"/>
      <c r="AD22" s="984" t="s">
        <v>15</v>
      </c>
      <c r="AE22" s="984"/>
      <c r="AF22" s="984"/>
      <c r="AG22" s="984"/>
      <c r="AH22" s="984"/>
      <c r="AI22" s="997"/>
      <c r="AJ22" s="998"/>
      <c r="AK22" s="220"/>
      <c r="AL22" s="984" t="s">
        <v>15</v>
      </c>
      <c r="AM22" s="984"/>
      <c r="AN22" s="984"/>
      <c r="AO22" s="984"/>
      <c r="AP22" s="984"/>
      <c r="AS22" s="994"/>
      <c r="AT22" s="995"/>
      <c r="AU22" s="995"/>
      <c r="AV22" s="995"/>
      <c r="AW22" s="995"/>
      <c r="AX22" s="995"/>
      <c r="AY22" s="995"/>
      <c r="AZ22" s="995"/>
      <c r="BA22" s="995"/>
      <c r="BB22" s="995"/>
      <c r="BC22" s="995"/>
      <c r="BD22" s="995"/>
      <c r="BE22" s="995"/>
      <c r="BF22" s="995"/>
      <c r="BG22" s="995"/>
      <c r="BH22" s="996"/>
    </row>
    <row r="23" spans="2:60" ht="11.25" customHeight="1" thickBot="1">
      <c r="G23" s="222"/>
      <c r="H23" s="222"/>
      <c r="I23" s="222"/>
      <c r="J23" s="222"/>
      <c r="K23" s="222"/>
      <c r="L23" s="222"/>
      <c r="M23" s="222"/>
      <c r="N23" s="222"/>
      <c r="O23" s="222"/>
      <c r="P23" s="222"/>
      <c r="Q23" s="222"/>
      <c r="R23" s="222"/>
      <c r="S23" s="222"/>
      <c r="T23" s="222"/>
      <c r="U23" s="223"/>
      <c r="V23" s="224"/>
      <c r="W23" s="196"/>
      <c r="X23" s="196"/>
      <c r="Y23" s="196"/>
      <c r="Z23" s="196"/>
      <c r="AC23" s="225"/>
      <c r="AD23" s="196"/>
      <c r="AE23" s="196"/>
      <c r="AF23" s="196"/>
      <c r="AG23" s="196"/>
      <c r="AH23" s="196"/>
      <c r="AP23" s="226"/>
      <c r="AS23" s="177"/>
      <c r="AT23" s="177"/>
      <c r="AU23" s="177"/>
      <c r="AV23" s="177"/>
      <c r="AW23" s="177"/>
      <c r="AX23" s="177"/>
      <c r="AY23" s="177"/>
      <c r="AZ23" s="177"/>
      <c r="BA23" s="177"/>
      <c r="BB23" s="177"/>
      <c r="BC23" s="177"/>
      <c r="BD23" s="177"/>
      <c r="BE23" s="177"/>
      <c r="BF23" s="177"/>
      <c r="BG23" s="177"/>
      <c r="BH23" s="226"/>
    </row>
    <row r="24" spans="2:60" ht="18" customHeight="1">
      <c r="B24" s="1019" t="s">
        <v>2214</v>
      </c>
      <c r="C24" s="1020"/>
      <c r="D24" s="1020"/>
      <c r="E24" s="1020"/>
      <c r="F24" s="1021"/>
      <c r="G24" s="1060" t="s">
        <v>241</v>
      </c>
      <c r="H24" s="1061"/>
      <c r="I24" s="1061"/>
      <c r="J24" s="1061"/>
      <c r="K24" s="1061"/>
      <c r="L24" s="1061"/>
      <c r="M24" s="1061"/>
      <c r="N24" s="1061"/>
      <c r="O24" s="1061"/>
      <c r="P24" s="1061"/>
      <c r="Q24" s="1061"/>
      <c r="R24" s="1061"/>
      <c r="S24" s="1061"/>
      <c r="T24" s="1062"/>
      <c r="U24" s="217"/>
      <c r="V24" s="525" t="str">
        <f>IFERROR(IF(OR(B9="処遇加算Ⅰ",B9="処遇加算Ⅱ"),"✓",""),"")</f>
        <v/>
      </c>
      <c r="W24" s="1029" t="s">
        <v>2249</v>
      </c>
      <c r="X24" s="1030"/>
      <c r="Y24" s="1030"/>
      <c r="Z24" s="1031"/>
      <c r="AA24" s="997" t="s">
        <v>12</v>
      </c>
      <c r="AB24" s="998"/>
      <c r="AC24" s="219"/>
      <c r="AD24" s="986" t="s">
        <v>14</v>
      </c>
      <c r="AE24" s="986"/>
      <c r="AF24" s="986"/>
      <c r="AG24" s="986"/>
      <c r="AH24" s="986"/>
      <c r="AI24" s="997" t="s">
        <v>12</v>
      </c>
      <c r="AJ24" s="998"/>
      <c r="AK24" s="219"/>
      <c r="AL24" s="986" t="s">
        <v>14</v>
      </c>
      <c r="AM24" s="986"/>
      <c r="AN24" s="986"/>
      <c r="AO24" s="986"/>
      <c r="AP24" s="986"/>
      <c r="AS24" s="98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990"/>
    </row>
    <row r="25" spans="2:60" ht="21" customHeight="1">
      <c r="B25" s="1022"/>
      <c r="C25" s="1023"/>
      <c r="D25" s="1023"/>
      <c r="E25" s="1023"/>
      <c r="F25" s="1024"/>
      <c r="G25" s="1044"/>
      <c r="H25" s="1045"/>
      <c r="I25" s="1045"/>
      <c r="J25" s="1045"/>
      <c r="K25" s="1045"/>
      <c r="L25" s="1045"/>
      <c r="M25" s="1045"/>
      <c r="N25" s="1045"/>
      <c r="O25" s="1045"/>
      <c r="P25" s="1045"/>
      <c r="Q25" s="1045"/>
      <c r="R25" s="1045"/>
      <c r="S25" s="1045"/>
      <c r="T25" s="1063"/>
      <c r="U25" s="217"/>
      <c r="V25" s="525" t="str">
        <f>IFERROR(IF(B9="処遇加算Ⅲ","✓",""),"")</f>
        <v/>
      </c>
      <c r="W25" s="1029" t="s">
        <v>19</v>
      </c>
      <c r="X25" s="1030"/>
      <c r="Y25" s="1030"/>
      <c r="Z25" s="1031"/>
      <c r="AA25" s="997"/>
      <c r="AB25" s="998"/>
      <c r="AC25" s="219"/>
      <c r="AD25" s="985" t="s">
        <v>17</v>
      </c>
      <c r="AE25" s="985"/>
      <c r="AF25" s="985"/>
      <c r="AG25" s="985"/>
      <c r="AH25" s="985"/>
      <c r="AI25" s="997"/>
      <c r="AJ25" s="998"/>
      <c r="AK25" s="220"/>
      <c r="AL25" s="985" t="s">
        <v>17</v>
      </c>
      <c r="AM25" s="985"/>
      <c r="AN25" s="985"/>
      <c r="AO25" s="985"/>
      <c r="AP25" s="985"/>
      <c r="AS25" s="991"/>
      <c r="AT25" s="992"/>
      <c r="AU25" s="992"/>
      <c r="AV25" s="992"/>
      <c r="AW25" s="992"/>
      <c r="AX25" s="992"/>
      <c r="AY25" s="992"/>
      <c r="AZ25" s="992"/>
      <c r="BA25" s="992"/>
      <c r="BB25" s="992"/>
      <c r="BC25" s="992"/>
      <c r="BD25" s="992"/>
      <c r="BE25" s="992"/>
      <c r="BF25" s="992"/>
      <c r="BG25" s="992"/>
      <c r="BH25" s="993"/>
    </row>
    <row r="26" spans="2:60" ht="18" customHeight="1" thickBot="1">
      <c r="B26" s="1025"/>
      <c r="C26" s="1026"/>
      <c r="D26" s="1026"/>
      <c r="E26" s="1026"/>
      <c r="F26" s="1027"/>
      <c r="G26" s="1064"/>
      <c r="H26" s="1065"/>
      <c r="I26" s="1065"/>
      <c r="J26" s="1065"/>
      <c r="K26" s="1065"/>
      <c r="L26" s="1065"/>
      <c r="M26" s="1065"/>
      <c r="N26" s="1065"/>
      <c r="O26" s="1065"/>
      <c r="P26" s="1065"/>
      <c r="Q26" s="1065"/>
      <c r="R26" s="1065"/>
      <c r="S26" s="1065"/>
      <c r="T26" s="1066"/>
      <c r="U26" s="191"/>
      <c r="V26" s="525" t="str">
        <f>IFERROR(IF(B9="処遇加算なし","✓",""),"")</f>
        <v/>
      </c>
      <c r="W26" s="1029" t="s">
        <v>2250</v>
      </c>
      <c r="X26" s="1030"/>
      <c r="Y26" s="1030"/>
      <c r="Z26" s="1031"/>
      <c r="AA26" s="997"/>
      <c r="AB26" s="998"/>
      <c r="AC26" s="219"/>
      <c r="AD26" s="986" t="s">
        <v>15</v>
      </c>
      <c r="AE26" s="986"/>
      <c r="AF26" s="986"/>
      <c r="AG26" s="986"/>
      <c r="AH26" s="986"/>
      <c r="AI26" s="997"/>
      <c r="AJ26" s="998"/>
      <c r="AK26" s="220"/>
      <c r="AL26" s="986" t="s">
        <v>15</v>
      </c>
      <c r="AM26" s="986"/>
      <c r="AN26" s="986"/>
      <c r="AO26" s="986"/>
      <c r="AP26" s="986"/>
      <c r="AS26" s="994"/>
      <c r="AT26" s="995"/>
      <c r="AU26" s="995"/>
      <c r="AV26" s="995"/>
      <c r="AW26" s="995"/>
      <c r="AX26" s="995"/>
      <c r="AY26" s="995"/>
      <c r="AZ26" s="995"/>
      <c r="BA26" s="995"/>
      <c r="BB26" s="995"/>
      <c r="BC26" s="995"/>
      <c r="BD26" s="995"/>
      <c r="BE26" s="995"/>
      <c r="BF26" s="995"/>
      <c r="BG26" s="995"/>
      <c r="BH26" s="996"/>
    </row>
    <row r="27" spans="2:60" ht="11.25" customHeight="1" thickBot="1">
      <c r="U27" s="223"/>
      <c r="V27" s="224"/>
      <c r="W27" s="196"/>
      <c r="X27" s="196"/>
      <c r="Y27" s="196"/>
      <c r="Z27" s="196"/>
      <c r="AC27" s="225"/>
      <c r="AD27" s="227"/>
      <c r="AE27" s="227"/>
      <c r="AF27" s="227"/>
      <c r="AG27" s="227"/>
      <c r="AH27" s="227"/>
      <c r="AK27" s="225"/>
      <c r="AL27" s="534"/>
      <c r="AM27" s="534"/>
      <c r="AN27" s="534"/>
      <c r="AO27" s="534"/>
      <c r="AP27" s="534"/>
      <c r="AS27" s="228"/>
      <c r="AT27" s="228"/>
      <c r="AU27" s="228"/>
      <c r="AV27" s="228"/>
      <c r="AW27" s="228"/>
      <c r="AX27" s="228"/>
      <c r="AY27" s="228"/>
      <c r="AZ27" s="228"/>
      <c r="BA27" s="228"/>
      <c r="BB27" s="228"/>
      <c r="BC27" s="228"/>
      <c r="BD27" s="228"/>
      <c r="BE27" s="228"/>
      <c r="BF27" s="228"/>
      <c r="BG27" s="228"/>
      <c r="BH27" s="228"/>
    </row>
    <row r="28" spans="2:60" ht="18" customHeight="1">
      <c r="B28" s="1019" t="s">
        <v>2215</v>
      </c>
      <c r="C28" s="1020"/>
      <c r="D28" s="1020"/>
      <c r="E28" s="1020"/>
      <c r="F28" s="1021"/>
      <c r="G28" s="1061" t="s">
        <v>2212</v>
      </c>
      <c r="H28" s="1061"/>
      <c r="I28" s="1061"/>
      <c r="J28" s="1061"/>
      <c r="K28" s="1061"/>
      <c r="L28" s="1061"/>
      <c r="M28" s="1061"/>
      <c r="N28" s="1061"/>
      <c r="O28" s="1061"/>
      <c r="P28" s="1061"/>
      <c r="Q28" s="1061"/>
      <c r="R28" s="1061"/>
      <c r="S28" s="1061"/>
      <c r="T28" s="1062"/>
      <c r="U28" s="217"/>
      <c r="V28" s="525" t="str">
        <f>IFERROR(IF(OR(B9="処遇加算Ⅰ",B9="処遇加算Ⅱ"),"✓",""),"")</f>
        <v/>
      </c>
      <c r="W28" s="1029" t="s">
        <v>2249</v>
      </c>
      <c r="X28" s="1030"/>
      <c r="Y28" s="1030"/>
      <c r="Z28" s="1031"/>
      <c r="AA28" s="997" t="s">
        <v>12</v>
      </c>
      <c r="AB28" s="998"/>
      <c r="AC28" s="219"/>
      <c r="AD28" s="986" t="s">
        <v>14</v>
      </c>
      <c r="AE28" s="986"/>
      <c r="AF28" s="986"/>
      <c r="AG28" s="986"/>
      <c r="AH28" s="986"/>
      <c r="AI28" s="997" t="s">
        <v>12</v>
      </c>
      <c r="AJ28" s="998"/>
      <c r="AK28" s="219"/>
      <c r="AL28" s="986" t="s">
        <v>14</v>
      </c>
      <c r="AM28" s="986"/>
      <c r="AN28" s="986"/>
      <c r="AO28" s="986"/>
      <c r="AP28" s="986"/>
      <c r="AS28" s="98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990"/>
    </row>
    <row r="29" spans="2:60" ht="21" customHeight="1">
      <c r="B29" s="1022"/>
      <c r="C29" s="1023"/>
      <c r="D29" s="1023"/>
      <c r="E29" s="1023"/>
      <c r="F29" s="1024"/>
      <c r="G29" s="1045"/>
      <c r="H29" s="1045"/>
      <c r="I29" s="1045"/>
      <c r="J29" s="1045"/>
      <c r="K29" s="1045"/>
      <c r="L29" s="1045"/>
      <c r="M29" s="1045"/>
      <c r="N29" s="1045"/>
      <c r="O29" s="1045"/>
      <c r="P29" s="1045"/>
      <c r="Q29" s="1045"/>
      <c r="R29" s="1045"/>
      <c r="S29" s="1045"/>
      <c r="T29" s="1063"/>
      <c r="U29" s="217"/>
      <c r="V29" s="525" t="str">
        <f>IFERROR(IF(B9="処遇加算Ⅲ","✓",""),"")</f>
        <v/>
      </c>
      <c r="W29" s="1029" t="s">
        <v>19</v>
      </c>
      <c r="X29" s="1030"/>
      <c r="Y29" s="1030"/>
      <c r="Z29" s="1031"/>
      <c r="AA29" s="997"/>
      <c r="AB29" s="998"/>
      <c r="AC29" s="219"/>
      <c r="AD29" s="985" t="s">
        <v>17</v>
      </c>
      <c r="AE29" s="985"/>
      <c r="AF29" s="985"/>
      <c r="AG29" s="985"/>
      <c r="AH29" s="985"/>
      <c r="AI29" s="997"/>
      <c r="AJ29" s="998"/>
      <c r="AK29" s="220"/>
      <c r="AL29" s="985" t="s">
        <v>17</v>
      </c>
      <c r="AM29" s="985"/>
      <c r="AN29" s="985"/>
      <c r="AO29" s="985"/>
      <c r="AP29" s="985"/>
      <c r="AS29" s="991"/>
      <c r="AT29" s="992"/>
      <c r="AU29" s="992"/>
      <c r="AV29" s="992"/>
      <c r="AW29" s="992"/>
      <c r="AX29" s="992"/>
      <c r="AY29" s="992"/>
      <c r="AZ29" s="992"/>
      <c r="BA29" s="992"/>
      <c r="BB29" s="992"/>
      <c r="BC29" s="992"/>
      <c r="BD29" s="992"/>
      <c r="BE29" s="992"/>
      <c r="BF29" s="992"/>
      <c r="BG29" s="992"/>
      <c r="BH29" s="993"/>
    </row>
    <row r="30" spans="2:60" ht="18" customHeight="1" thickBot="1">
      <c r="B30" s="1025"/>
      <c r="C30" s="1026"/>
      <c r="D30" s="1026"/>
      <c r="E30" s="1026"/>
      <c r="F30" s="1027"/>
      <c r="G30" s="1065"/>
      <c r="H30" s="1065"/>
      <c r="I30" s="1065"/>
      <c r="J30" s="1065"/>
      <c r="K30" s="1065"/>
      <c r="L30" s="1065"/>
      <c r="M30" s="1065"/>
      <c r="N30" s="1065"/>
      <c r="O30" s="1065"/>
      <c r="P30" s="1065"/>
      <c r="Q30" s="1065"/>
      <c r="R30" s="1065"/>
      <c r="S30" s="1065"/>
      <c r="T30" s="1066"/>
      <c r="U30" s="191"/>
      <c r="V30" s="525" t="str">
        <f>IFERROR(IF(B9="処遇加算なし","✓",""),"")</f>
        <v/>
      </c>
      <c r="W30" s="1029" t="s">
        <v>2250</v>
      </c>
      <c r="X30" s="1030"/>
      <c r="Y30" s="1030"/>
      <c r="Z30" s="1031"/>
      <c r="AA30" s="997"/>
      <c r="AB30" s="998"/>
      <c r="AC30" s="219"/>
      <c r="AD30" s="986" t="s">
        <v>15</v>
      </c>
      <c r="AE30" s="986"/>
      <c r="AF30" s="986"/>
      <c r="AG30" s="986"/>
      <c r="AH30" s="986"/>
      <c r="AI30" s="997"/>
      <c r="AJ30" s="998"/>
      <c r="AK30" s="220"/>
      <c r="AL30" s="986" t="s">
        <v>15</v>
      </c>
      <c r="AM30" s="986"/>
      <c r="AN30" s="986"/>
      <c r="AO30" s="986"/>
      <c r="AP30" s="986"/>
      <c r="AS30" s="994"/>
      <c r="AT30" s="995"/>
      <c r="AU30" s="995"/>
      <c r="AV30" s="995"/>
      <c r="AW30" s="995"/>
      <c r="AX30" s="995"/>
      <c r="AY30" s="995"/>
      <c r="AZ30" s="995"/>
      <c r="BA30" s="995"/>
      <c r="BB30" s="995"/>
      <c r="BC30" s="995"/>
      <c r="BD30" s="995"/>
      <c r="BE30" s="995"/>
      <c r="BF30" s="995"/>
      <c r="BG30" s="995"/>
      <c r="BH30" s="996"/>
    </row>
    <row r="31" spans="2:60" ht="11.25" customHeight="1" thickBot="1">
      <c r="U31" s="223"/>
      <c r="V31" s="224"/>
      <c r="W31" s="196"/>
      <c r="X31" s="196"/>
      <c r="Y31" s="196"/>
      <c r="Z31" s="196"/>
      <c r="AC31" s="225"/>
      <c r="AD31" s="227"/>
      <c r="AE31" s="227"/>
      <c r="AF31" s="227"/>
      <c r="AG31" s="227"/>
      <c r="AH31" s="227"/>
      <c r="AK31" s="225"/>
      <c r="AL31" s="534"/>
      <c r="AM31" s="534"/>
      <c r="AN31" s="534"/>
      <c r="AO31" s="534"/>
      <c r="AP31" s="534"/>
      <c r="AS31" s="228"/>
      <c r="AT31" s="228"/>
      <c r="AU31" s="228"/>
      <c r="AV31" s="228"/>
      <c r="AW31" s="228"/>
      <c r="AX31" s="228"/>
      <c r="AY31" s="228"/>
      <c r="AZ31" s="228"/>
      <c r="BA31" s="228"/>
      <c r="BB31" s="228"/>
      <c r="BC31" s="228"/>
      <c r="BD31" s="228"/>
      <c r="BE31" s="228"/>
      <c r="BF31" s="228"/>
      <c r="BG31" s="228"/>
      <c r="BH31" s="228"/>
    </row>
    <row r="32" spans="2:60" ht="15" customHeight="1">
      <c r="B32" s="1018" t="s">
        <v>2216</v>
      </c>
      <c r="C32" s="1018"/>
      <c r="D32" s="1018"/>
      <c r="E32" s="1018"/>
      <c r="F32" s="1018"/>
      <c r="G32" s="1028" t="s">
        <v>2213</v>
      </c>
      <c r="H32" s="1028"/>
      <c r="I32" s="1028"/>
      <c r="J32" s="1028"/>
      <c r="K32" s="1028"/>
      <c r="L32" s="1028"/>
      <c r="M32" s="1028"/>
      <c r="N32" s="1028"/>
      <c r="O32" s="1028"/>
      <c r="P32" s="1028"/>
      <c r="Q32" s="1028"/>
      <c r="R32" s="1028"/>
      <c r="S32" s="1028"/>
      <c r="T32" s="1028"/>
      <c r="U32" s="217"/>
      <c r="V32" s="525" t="str">
        <f>IFERROR(IF(B9="処遇加算Ⅰ","✓",""),"")</f>
        <v/>
      </c>
      <c r="W32" s="1011" t="s">
        <v>14</v>
      </c>
      <c r="X32" s="1012"/>
      <c r="Y32" s="1012"/>
      <c r="Z32" s="1013"/>
      <c r="AA32" s="1067" t="s">
        <v>12</v>
      </c>
      <c r="AB32" s="998"/>
      <c r="AC32" s="219"/>
      <c r="AD32" s="986" t="s">
        <v>14</v>
      </c>
      <c r="AE32" s="986"/>
      <c r="AF32" s="986"/>
      <c r="AG32" s="986"/>
      <c r="AH32" s="986"/>
      <c r="AI32" s="1067" t="s">
        <v>12</v>
      </c>
      <c r="AJ32" s="998"/>
      <c r="AK32" s="219"/>
      <c r="AL32" s="986" t="s">
        <v>14</v>
      </c>
      <c r="AM32" s="986"/>
      <c r="AN32" s="986"/>
      <c r="AO32" s="986"/>
      <c r="AP32" s="986"/>
      <c r="AS32" s="98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990"/>
    </row>
    <row r="33" spans="2:82" ht="21" customHeight="1">
      <c r="B33" s="1018"/>
      <c r="C33" s="1018"/>
      <c r="D33" s="1018"/>
      <c r="E33" s="1018"/>
      <c r="F33" s="1018"/>
      <c r="G33" s="1028"/>
      <c r="H33" s="1028"/>
      <c r="I33" s="1028"/>
      <c r="J33" s="1028"/>
      <c r="K33" s="1028"/>
      <c r="L33" s="1028"/>
      <c r="M33" s="1028"/>
      <c r="N33" s="1028"/>
      <c r="O33" s="1028"/>
      <c r="P33" s="1028"/>
      <c r="Q33" s="1028"/>
      <c r="R33" s="1028"/>
      <c r="S33" s="1028"/>
      <c r="T33" s="1028"/>
      <c r="U33" s="217"/>
      <c r="V33" s="525" t="str">
        <f>IFERROR(IF(AND(B9&lt;&gt;"",B9&lt;&gt;"処遇加算Ⅰ"),"✓",""),"")</f>
        <v/>
      </c>
      <c r="W33" s="1011" t="s">
        <v>15</v>
      </c>
      <c r="X33" s="1012"/>
      <c r="Y33" s="1012"/>
      <c r="Z33" s="1013"/>
      <c r="AA33" s="1067"/>
      <c r="AB33" s="998"/>
      <c r="AC33" s="219"/>
      <c r="AD33" s="1014" t="s">
        <v>17</v>
      </c>
      <c r="AE33" s="1014"/>
      <c r="AF33" s="1014"/>
      <c r="AG33" s="1014"/>
      <c r="AH33" s="1014"/>
      <c r="AI33" s="1067"/>
      <c r="AJ33" s="998"/>
      <c r="AK33" s="229"/>
      <c r="AL33" s="985" t="s">
        <v>17</v>
      </c>
      <c r="AM33" s="985"/>
      <c r="AN33" s="985"/>
      <c r="AO33" s="985"/>
      <c r="AP33" s="985"/>
      <c r="AS33" s="991"/>
      <c r="AT33" s="992"/>
      <c r="AU33" s="992"/>
      <c r="AV33" s="992"/>
      <c r="AW33" s="992"/>
      <c r="AX33" s="992"/>
      <c r="AY33" s="992"/>
      <c r="AZ33" s="992"/>
      <c r="BA33" s="992"/>
      <c r="BB33" s="992"/>
      <c r="BC33" s="992"/>
      <c r="BD33" s="992"/>
      <c r="BE33" s="992"/>
      <c r="BF33" s="992"/>
      <c r="BG33" s="992"/>
      <c r="BH33" s="993"/>
    </row>
    <row r="34" spans="2:82" ht="15" customHeight="1" thickBot="1">
      <c r="B34" s="1018"/>
      <c r="C34" s="1018"/>
      <c r="D34" s="1018"/>
      <c r="E34" s="1018"/>
      <c r="F34" s="1018"/>
      <c r="G34" s="1028"/>
      <c r="H34" s="1028"/>
      <c r="I34" s="1028"/>
      <c r="J34" s="1028"/>
      <c r="K34" s="1028"/>
      <c r="L34" s="1028"/>
      <c r="M34" s="1028"/>
      <c r="N34" s="1028"/>
      <c r="O34" s="1028"/>
      <c r="P34" s="1028"/>
      <c r="Q34" s="1028"/>
      <c r="R34" s="1028"/>
      <c r="S34" s="1028"/>
      <c r="T34" s="1028"/>
      <c r="U34" s="191"/>
      <c r="V34" s="224"/>
      <c r="W34" s="196"/>
      <c r="X34" s="196"/>
      <c r="Y34" s="196"/>
      <c r="Z34" s="196"/>
      <c r="AA34" s="1067"/>
      <c r="AB34" s="998"/>
      <c r="AC34" s="219"/>
      <c r="AD34" s="984" t="s">
        <v>15</v>
      </c>
      <c r="AE34" s="984"/>
      <c r="AF34" s="984"/>
      <c r="AG34" s="984"/>
      <c r="AH34" s="984"/>
      <c r="AI34" s="1067"/>
      <c r="AJ34" s="998"/>
      <c r="AK34" s="219"/>
      <c r="AL34" s="984" t="s">
        <v>15</v>
      </c>
      <c r="AM34" s="984"/>
      <c r="AN34" s="984"/>
      <c r="AO34" s="984"/>
      <c r="AP34" s="984"/>
      <c r="AS34" s="994"/>
      <c r="AT34" s="995"/>
      <c r="AU34" s="995"/>
      <c r="AV34" s="995"/>
      <c r="AW34" s="995"/>
      <c r="AX34" s="995"/>
      <c r="AY34" s="995"/>
      <c r="AZ34" s="995"/>
      <c r="BA34" s="995"/>
      <c r="BB34" s="995"/>
      <c r="BC34" s="995"/>
      <c r="BD34" s="995"/>
      <c r="BE34" s="995"/>
      <c r="BF34" s="995"/>
      <c r="BG34" s="995"/>
      <c r="BH34" s="996"/>
    </row>
    <row r="35" spans="2:82" ht="11.25" customHeight="1" thickBot="1">
      <c r="B35" s="230"/>
      <c r="C35" s="230"/>
      <c r="D35" s="230"/>
      <c r="E35" s="230"/>
      <c r="F35" s="230"/>
      <c r="G35" s="231"/>
      <c r="H35" s="231"/>
      <c r="I35" s="231"/>
      <c r="J35" s="231"/>
      <c r="K35" s="231"/>
      <c r="L35" s="231"/>
      <c r="M35" s="231"/>
      <c r="N35" s="231"/>
      <c r="O35" s="231"/>
      <c r="P35" s="231"/>
      <c r="Q35" s="231"/>
      <c r="R35" s="231"/>
      <c r="S35" s="231"/>
      <c r="T35" s="231"/>
      <c r="U35" s="223"/>
      <c r="V35" s="224"/>
      <c r="W35" s="196"/>
      <c r="X35" s="196"/>
      <c r="Y35" s="196"/>
      <c r="Z35" s="196"/>
      <c r="AC35" s="225"/>
      <c r="AD35" s="196"/>
      <c r="AE35" s="196"/>
      <c r="AF35" s="196"/>
      <c r="AG35" s="196"/>
      <c r="AH35" s="196"/>
      <c r="AK35" s="225"/>
      <c r="AL35" s="196"/>
      <c r="AM35" s="196"/>
      <c r="AN35" s="196"/>
      <c r="AO35" s="196"/>
      <c r="AP35" s="196"/>
      <c r="AR35" s="223"/>
      <c r="AS35" s="228"/>
      <c r="AT35" s="228"/>
      <c r="AU35" s="228"/>
      <c r="AV35" s="228"/>
      <c r="AW35" s="228"/>
      <c r="AX35" s="228"/>
      <c r="AY35" s="228"/>
      <c r="AZ35" s="228"/>
      <c r="BA35" s="228"/>
      <c r="BB35" s="228"/>
      <c r="BC35" s="228"/>
      <c r="BD35" s="228"/>
      <c r="BE35" s="228"/>
      <c r="BF35" s="228"/>
      <c r="BG35" s="228"/>
      <c r="BH35" s="228"/>
    </row>
    <row r="36" spans="2:82" ht="17.100000000000001" customHeight="1">
      <c r="B36" s="1018" t="s">
        <v>2217</v>
      </c>
      <c r="C36" s="1018"/>
      <c r="D36" s="1018"/>
      <c r="E36" s="1018"/>
      <c r="F36" s="1018"/>
      <c r="G36" s="1010" t="s">
        <v>2258</v>
      </c>
      <c r="H36" s="1010"/>
      <c r="I36" s="1010"/>
      <c r="J36" s="1010"/>
      <c r="K36" s="1010"/>
      <c r="L36" s="1010"/>
      <c r="M36" s="1010"/>
      <c r="N36" s="1010"/>
      <c r="O36" s="1010"/>
      <c r="P36" s="1010"/>
      <c r="Q36" s="1010"/>
      <c r="R36" s="1010"/>
      <c r="S36" s="1010"/>
      <c r="T36" s="1010"/>
      <c r="U36" s="217"/>
      <c r="V36" s="525" t="str">
        <f>IFERROR(IF(OR(G9="特定加算Ⅰ",G9="特定加算Ⅱ"),"✓",""),"")</f>
        <v/>
      </c>
      <c r="W36" s="1011" t="s">
        <v>14</v>
      </c>
      <c r="X36" s="1012"/>
      <c r="Y36" s="1012"/>
      <c r="Z36" s="1013"/>
      <c r="AA36" s="997" t="s">
        <v>12</v>
      </c>
      <c r="AB36" s="998"/>
      <c r="AC36" s="219"/>
      <c r="AD36" s="984" t="s">
        <v>14</v>
      </c>
      <c r="AE36" s="984"/>
      <c r="AF36" s="984"/>
      <c r="AG36" s="984"/>
      <c r="AH36" s="984"/>
      <c r="AI36" s="997" t="s">
        <v>12</v>
      </c>
      <c r="AJ36" s="998"/>
      <c r="AK36" s="219"/>
      <c r="AL36" s="984" t="s">
        <v>14</v>
      </c>
      <c r="AM36" s="984"/>
      <c r="AN36" s="984"/>
      <c r="AO36" s="984"/>
      <c r="AP36" s="984"/>
      <c r="AS36" s="98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990"/>
    </row>
    <row r="37" spans="2:82" ht="21" customHeight="1">
      <c r="B37" s="1018"/>
      <c r="C37" s="1018"/>
      <c r="D37" s="1018"/>
      <c r="E37" s="1018"/>
      <c r="F37" s="1018"/>
      <c r="G37" s="1010"/>
      <c r="H37" s="1010"/>
      <c r="I37" s="1010"/>
      <c r="J37" s="1010"/>
      <c r="K37" s="1010"/>
      <c r="L37" s="1010"/>
      <c r="M37" s="1010"/>
      <c r="N37" s="1010"/>
      <c r="O37" s="1010"/>
      <c r="P37" s="1010"/>
      <c r="Q37" s="1010"/>
      <c r="R37" s="1010"/>
      <c r="S37" s="1010"/>
      <c r="T37" s="1010"/>
      <c r="U37" s="217"/>
      <c r="V37" s="525" t="str">
        <f>IFERROR(IF(G9="特定加算なし","✓",""),"")</f>
        <v/>
      </c>
      <c r="W37" s="1011" t="s">
        <v>15</v>
      </c>
      <c r="X37" s="1012"/>
      <c r="Y37" s="1012"/>
      <c r="Z37" s="1013"/>
      <c r="AA37" s="997"/>
      <c r="AB37" s="998"/>
      <c r="AC37" s="980" t="s">
        <v>2360</v>
      </c>
      <c r="AD37" s="981"/>
      <c r="AE37" s="981"/>
      <c r="AF37" s="981"/>
      <c r="AG37" s="982"/>
      <c r="AH37" s="983"/>
      <c r="AI37" s="997"/>
      <c r="AJ37" s="998"/>
      <c r="AK37" s="980" t="s">
        <v>2360</v>
      </c>
      <c r="AL37" s="981"/>
      <c r="AM37" s="981"/>
      <c r="AN37" s="981"/>
      <c r="AO37" s="982"/>
      <c r="AP37" s="983"/>
      <c r="AS37" s="991"/>
      <c r="AT37" s="992"/>
      <c r="AU37" s="992"/>
      <c r="AV37" s="992"/>
      <c r="AW37" s="992"/>
      <c r="AX37" s="992"/>
      <c r="AY37" s="992"/>
      <c r="AZ37" s="992"/>
      <c r="BA37" s="992"/>
      <c r="BB37" s="992"/>
      <c r="BC37" s="992"/>
      <c r="BD37" s="992"/>
      <c r="BE37" s="992"/>
      <c r="BF37" s="992"/>
      <c r="BG37" s="992"/>
      <c r="BH37" s="993"/>
    </row>
    <row r="38" spans="2:82" ht="17.100000000000001" customHeight="1" thickBot="1">
      <c r="B38" s="1018"/>
      <c r="C38" s="1018"/>
      <c r="D38" s="1018"/>
      <c r="E38" s="1018"/>
      <c r="F38" s="1018"/>
      <c r="G38" s="1010"/>
      <c r="H38" s="1010"/>
      <c r="I38" s="1010"/>
      <c r="J38" s="1010"/>
      <c r="K38" s="1010"/>
      <c r="L38" s="1010"/>
      <c r="M38" s="1010"/>
      <c r="N38" s="1010"/>
      <c r="O38" s="1010"/>
      <c r="P38" s="1010"/>
      <c r="Q38" s="1010"/>
      <c r="R38" s="1010"/>
      <c r="S38" s="1010"/>
      <c r="T38" s="1010"/>
      <c r="U38" s="217"/>
      <c r="Z38" s="232"/>
      <c r="AA38" s="1067"/>
      <c r="AB38" s="998"/>
      <c r="AC38" s="219"/>
      <c r="AD38" s="984" t="s">
        <v>15</v>
      </c>
      <c r="AE38" s="984"/>
      <c r="AF38" s="984"/>
      <c r="AG38" s="984"/>
      <c r="AH38" s="984"/>
      <c r="AI38" s="997"/>
      <c r="AJ38" s="998"/>
      <c r="AK38" s="219"/>
      <c r="AL38" s="984" t="s">
        <v>15</v>
      </c>
      <c r="AM38" s="984"/>
      <c r="AN38" s="984"/>
      <c r="AO38" s="984"/>
      <c r="AP38" s="984"/>
      <c r="AS38" s="994"/>
      <c r="AT38" s="995"/>
      <c r="AU38" s="995"/>
      <c r="AV38" s="995"/>
      <c r="AW38" s="995"/>
      <c r="AX38" s="995"/>
      <c r="AY38" s="995"/>
      <c r="AZ38" s="995"/>
      <c r="BA38" s="995"/>
      <c r="BB38" s="995"/>
      <c r="BC38" s="995"/>
      <c r="BD38" s="995"/>
      <c r="BE38" s="995"/>
      <c r="BF38" s="995"/>
      <c r="BG38" s="995"/>
      <c r="BH38" s="996"/>
    </row>
    <row r="39" spans="2:82" ht="11.25" customHeight="1" thickBot="1">
      <c r="B39" s="230"/>
      <c r="C39" s="230"/>
      <c r="D39" s="230"/>
      <c r="E39" s="230"/>
      <c r="F39" s="230"/>
      <c r="G39" s="231"/>
      <c r="H39" s="231"/>
      <c r="I39" s="231"/>
      <c r="J39" s="231"/>
      <c r="K39" s="231"/>
      <c r="L39" s="231"/>
      <c r="M39" s="231"/>
      <c r="N39" s="231"/>
      <c r="O39" s="231"/>
      <c r="P39" s="231"/>
      <c r="Q39" s="231"/>
      <c r="R39" s="231"/>
      <c r="S39" s="231"/>
      <c r="T39" s="231"/>
      <c r="V39" s="224"/>
      <c r="W39" s="196"/>
      <c r="X39" s="196"/>
      <c r="Y39" s="196"/>
      <c r="Z39" s="196"/>
      <c r="AC39" s="225"/>
      <c r="AD39" s="196"/>
      <c r="AE39" s="196"/>
      <c r="AF39" s="196"/>
      <c r="AG39" s="196"/>
      <c r="AH39" s="196"/>
      <c r="AK39" s="225"/>
      <c r="AL39" s="196"/>
      <c r="AM39" s="196"/>
      <c r="AN39" s="196"/>
      <c r="AO39" s="196"/>
      <c r="AP39" s="196"/>
      <c r="AS39" s="535"/>
      <c r="AT39" s="535"/>
      <c r="AU39" s="535"/>
      <c r="AV39" s="535"/>
      <c r="AW39" s="535"/>
      <c r="AX39" s="535"/>
      <c r="AY39" s="535"/>
      <c r="AZ39" s="535"/>
      <c r="BA39" s="535"/>
      <c r="BB39" s="535"/>
      <c r="BC39" s="535"/>
      <c r="BD39" s="535"/>
      <c r="BE39" s="535"/>
      <c r="BF39" s="535"/>
      <c r="BG39" s="535"/>
      <c r="BH39" s="535"/>
    </row>
    <row r="40" spans="2:82" ht="17.100000000000001" customHeight="1">
      <c r="B40" s="1018" t="s">
        <v>2218</v>
      </c>
      <c r="C40" s="1018"/>
      <c r="D40" s="1018"/>
      <c r="E40" s="1018"/>
      <c r="F40" s="1018"/>
      <c r="G40" s="1028" t="str">
        <f>IFERROR(VLOOKUP(Y5,【参考】数式用!AS5:AT29,2,0),"")</f>
        <v/>
      </c>
      <c r="H40" s="1028"/>
      <c r="I40" s="1028"/>
      <c r="J40" s="1028"/>
      <c r="K40" s="1028"/>
      <c r="L40" s="1028"/>
      <c r="M40" s="1028"/>
      <c r="N40" s="1028"/>
      <c r="O40" s="1028"/>
      <c r="P40" s="1028"/>
      <c r="Q40" s="1028"/>
      <c r="R40" s="1028"/>
      <c r="S40" s="1028"/>
      <c r="T40" s="1028"/>
      <c r="U40" s="191"/>
      <c r="V40" s="525" t="str">
        <f>IFERROR(IF(G9="特定加算Ⅰ","✓",""),"")</f>
        <v/>
      </c>
      <c r="W40" s="1011" t="s">
        <v>14</v>
      </c>
      <c r="X40" s="1012"/>
      <c r="Y40" s="1012"/>
      <c r="Z40" s="1013"/>
      <c r="AA40" s="997" t="s">
        <v>12</v>
      </c>
      <c r="AB40" s="998"/>
      <c r="AC40" s="219"/>
      <c r="AD40" s="984" t="s">
        <v>14</v>
      </c>
      <c r="AE40" s="984"/>
      <c r="AF40" s="984"/>
      <c r="AG40" s="984"/>
      <c r="AH40" s="984"/>
      <c r="AI40" s="997" t="s">
        <v>12</v>
      </c>
      <c r="AJ40" s="998"/>
      <c r="AK40" s="219"/>
      <c r="AL40" s="984" t="s">
        <v>14</v>
      </c>
      <c r="AM40" s="984"/>
      <c r="AN40" s="984"/>
      <c r="AO40" s="984"/>
      <c r="AP40" s="984"/>
      <c r="AS40" s="98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990"/>
    </row>
    <row r="41" spans="2:82" ht="22.5" customHeight="1">
      <c r="B41" s="1018"/>
      <c r="C41" s="1018"/>
      <c r="D41" s="1018"/>
      <c r="E41" s="1018"/>
      <c r="F41" s="1018"/>
      <c r="G41" s="1028"/>
      <c r="H41" s="1028"/>
      <c r="I41" s="1028"/>
      <c r="J41" s="1028"/>
      <c r="K41" s="1028"/>
      <c r="L41" s="1028"/>
      <c r="M41" s="1028"/>
      <c r="N41" s="1028"/>
      <c r="O41" s="1028"/>
      <c r="P41" s="1028"/>
      <c r="Q41" s="1028"/>
      <c r="R41" s="1028"/>
      <c r="S41" s="1028"/>
      <c r="T41" s="1028"/>
      <c r="U41" s="191"/>
      <c r="V41" s="525" t="str">
        <f>IFERROR(IF(OR(G9="特定加算Ⅱ",G9="特定加算なし"),"✓",""),"")</f>
        <v/>
      </c>
      <c r="W41" s="1011" t="s">
        <v>15</v>
      </c>
      <c r="X41" s="1012"/>
      <c r="Y41" s="1012"/>
      <c r="Z41" s="1013"/>
      <c r="AA41" s="997"/>
      <c r="AB41" s="998"/>
      <c r="AC41" s="233" t="s">
        <v>85</v>
      </c>
      <c r="AD41" s="1132"/>
      <c r="AE41" s="1133"/>
      <c r="AF41" s="1133"/>
      <c r="AG41" s="1133"/>
      <c r="AH41" s="1134"/>
      <c r="AI41" s="997"/>
      <c r="AJ41" s="998"/>
      <c r="AK41" s="233" t="s">
        <v>85</v>
      </c>
      <c r="AL41" s="1132"/>
      <c r="AM41" s="1133"/>
      <c r="AN41" s="1133"/>
      <c r="AO41" s="1133"/>
      <c r="AP41" s="1134"/>
      <c r="AS41" s="991"/>
      <c r="AT41" s="992"/>
      <c r="AU41" s="992"/>
      <c r="AV41" s="992"/>
      <c r="AW41" s="992"/>
      <c r="AX41" s="992"/>
      <c r="AY41" s="992"/>
      <c r="AZ41" s="992"/>
      <c r="BA41" s="992"/>
      <c r="BB41" s="992"/>
      <c r="BC41" s="992"/>
      <c r="BD41" s="992"/>
      <c r="BE41" s="992"/>
      <c r="BF41" s="992"/>
      <c r="BG41" s="992"/>
      <c r="BH41" s="993"/>
    </row>
    <row r="42" spans="2:82" ht="17.100000000000001" customHeight="1" thickBot="1">
      <c r="B42" s="1018"/>
      <c r="C42" s="1018"/>
      <c r="D42" s="1018"/>
      <c r="E42" s="1018"/>
      <c r="F42" s="1018"/>
      <c r="G42" s="1028"/>
      <c r="H42" s="1028"/>
      <c r="I42" s="1028"/>
      <c r="J42" s="1028"/>
      <c r="K42" s="1028"/>
      <c r="L42" s="1028"/>
      <c r="M42" s="1028"/>
      <c r="N42" s="1028"/>
      <c r="O42" s="1028"/>
      <c r="P42" s="1028"/>
      <c r="Q42" s="1028"/>
      <c r="R42" s="1028"/>
      <c r="S42" s="1028"/>
      <c r="T42" s="1028"/>
      <c r="U42" s="191"/>
      <c r="V42" s="184"/>
      <c r="W42" s="234"/>
      <c r="X42" s="234"/>
      <c r="Y42" s="234"/>
      <c r="Z42" s="234"/>
      <c r="AA42" s="528"/>
      <c r="AB42" s="528"/>
      <c r="AC42" s="235"/>
      <c r="AD42" s="984" t="s">
        <v>15</v>
      </c>
      <c r="AE42" s="984"/>
      <c r="AF42" s="984"/>
      <c r="AG42" s="984"/>
      <c r="AH42" s="984"/>
      <c r="AI42" s="528"/>
      <c r="AJ42" s="528"/>
      <c r="AK42" s="235"/>
      <c r="AL42" s="984" t="s">
        <v>15</v>
      </c>
      <c r="AM42" s="984"/>
      <c r="AN42" s="984"/>
      <c r="AO42" s="984"/>
      <c r="AP42" s="984"/>
      <c r="AS42" s="994"/>
      <c r="AT42" s="995"/>
      <c r="AU42" s="995"/>
      <c r="AV42" s="995"/>
      <c r="AW42" s="995"/>
      <c r="AX42" s="995"/>
      <c r="AY42" s="995"/>
      <c r="AZ42" s="995"/>
      <c r="BA42" s="995"/>
      <c r="BB42" s="995"/>
      <c r="BC42" s="995"/>
      <c r="BD42" s="995"/>
      <c r="BE42" s="995"/>
      <c r="BF42" s="995"/>
      <c r="BG42" s="995"/>
      <c r="BH42" s="996"/>
    </row>
    <row r="43" spans="2:82" ht="11.25" customHeight="1" thickBot="1">
      <c r="B43" s="230"/>
      <c r="C43" s="230"/>
      <c r="D43" s="230"/>
      <c r="E43" s="230"/>
      <c r="F43" s="230"/>
      <c r="G43" s="236"/>
      <c r="H43" s="236"/>
      <c r="I43" s="236"/>
      <c r="J43" s="236"/>
      <c r="K43" s="236"/>
      <c r="L43" s="236"/>
      <c r="M43" s="236"/>
      <c r="N43" s="236"/>
      <c r="O43" s="236"/>
      <c r="P43" s="236"/>
      <c r="Q43" s="236"/>
      <c r="R43" s="236"/>
      <c r="S43" s="236"/>
      <c r="T43" s="236"/>
      <c r="U43" s="223"/>
      <c r="V43" s="224"/>
      <c r="W43" s="196"/>
      <c r="X43" s="196"/>
      <c r="Y43" s="196"/>
      <c r="Z43" s="196"/>
      <c r="AD43" s="196"/>
      <c r="AE43" s="196"/>
      <c r="AF43" s="196"/>
      <c r="AG43" s="196"/>
      <c r="AH43" s="196"/>
      <c r="AL43" s="196"/>
      <c r="AM43" s="196"/>
      <c r="AN43" s="196"/>
      <c r="AO43" s="196"/>
      <c r="AP43" s="196"/>
      <c r="AS43" s="228"/>
      <c r="AT43" s="228"/>
      <c r="AU43" s="228"/>
      <c r="AV43" s="228"/>
      <c r="AW43" s="228"/>
      <c r="AX43" s="228"/>
      <c r="AY43" s="228"/>
      <c r="AZ43" s="228"/>
      <c r="BA43" s="228"/>
      <c r="BB43" s="228"/>
      <c r="BC43" s="228"/>
      <c r="BD43" s="228"/>
      <c r="BE43" s="228"/>
      <c r="BF43" s="228"/>
      <c r="BG43" s="228"/>
      <c r="BH43" s="228"/>
    </row>
    <row r="44" spans="2:82" ht="17.100000000000001" customHeight="1">
      <c r="B44" s="1018" t="s">
        <v>2219</v>
      </c>
      <c r="C44" s="1018"/>
      <c r="D44" s="1018"/>
      <c r="E44" s="1018"/>
      <c r="F44" s="1018"/>
      <c r="G44" s="1028" t="s">
        <v>2156</v>
      </c>
      <c r="H44" s="1028"/>
      <c r="I44" s="1028"/>
      <c r="J44" s="1028"/>
      <c r="K44" s="1028"/>
      <c r="L44" s="1028"/>
      <c r="M44" s="1028"/>
      <c r="N44" s="1028"/>
      <c r="O44" s="1028"/>
      <c r="P44" s="1028"/>
      <c r="Q44" s="1028"/>
      <c r="R44" s="1028"/>
      <c r="S44" s="1028"/>
      <c r="T44" s="1028"/>
      <c r="U44" s="217"/>
      <c r="V44" s="525" t="str">
        <f>IFERROR(IF(OR(G9="特定加算Ⅰ",G9="特定加算Ⅱ"),"✓",""),"")</f>
        <v/>
      </c>
      <c r="W44" s="1011" t="s">
        <v>14</v>
      </c>
      <c r="X44" s="1012"/>
      <c r="Y44" s="1012"/>
      <c r="Z44" s="1013"/>
      <c r="AA44" s="997" t="s">
        <v>12</v>
      </c>
      <c r="AB44" s="998"/>
      <c r="AC44" s="219"/>
      <c r="AD44" s="984" t="s">
        <v>14</v>
      </c>
      <c r="AE44" s="984"/>
      <c r="AF44" s="984"/>
      <c r="AG44" s="984"/>
      <c r="AH44" s="984"/>
      <c r="AI44" s="997" t="s">
        <v>12</v>
      </c>
      <c r="AJ44" s="998"/>
      <c r="AK44" s="219"/>
      <c r="AL44" s="984" t="s">
        <v>14</v>
      </c>
      <c r="AM44" s="984"/>
      <c r="AN44" s="984"/>
      <c r="AO44" s="984"/>
      <c r="AP44" s="984"/>
      <c r="AS44" s="988"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990"/>
    </row>
    <row r="45" spans="2:82" ht="17.100000000000001" customHeight="1" thickBot="1">
      <c r="B45" s="1018"/>
      <c r="C45" s="1018"/>
      <c r="D45" s="1018"/>
      <c r="E45" s="1018"/>
      <c r="F45" s="1018"/>
      <c r="G45" s="1028"/>
      <c r="H45" s="1028"/>
      <c r="I45" s="1028"/>
      <c r="J45" s="1028"/>
      <c r="K45" s="1028"/>
      <c r="L45" s="1028"/>
      <c r="M45" s="1028"/>
      <c r="N45" s="1028"/>
      <c r="O45" s="1028"/>
      <c r="P45" s="1028"/>
      <c r="Q45" s="1028"/>
      <c r="R45" s="1028"/>
      <c r="S45" s="1028"/>
      <c r="T45" s="1028"/>
      <c r="U45" s="217"/>
      <c r="V45" s="525" t="str">
        <f>IFERROR(IF(G9="特定加算なし","✓",""),"")</f>
        <v/>
      </c>
      <c r="W45" s="1011" t="s">
        <v>15</v>
      </c>
      <c r="X45" s="1012"/>
      <c r="Y45" s="1012"/>
      <c r="Z45" s="1013"/>
      <c r="AA45" s="997"/>
      <c r="AB45" s="998"/>
      <c r="AC45" s="219"/>
      <c r="AD45" s="984" t="s">
        <v>15</v>
      </c>
      <c r="AE45" s="984"/>
      <c r="AF45" s="984"/>
      <c r="AG45" s="984"/>
      <c r="AH45" s="984"/>
      <c r="AI45" s="997"/>
      <c r="AJ45" s="998"/>
      <c r="AK45" s="219"/>
      <c r="AL45" s="984" t="s">
        <v>15</v>
      </c>
      <c r="AM45" s="984"/>
      <c r="AN45" s="984"/>
      <c r="AO45" s="984"/>
      <c r="AP45" s="984"/>
      <c r="AS45" s="994"/>
      <c r="AT45" s="995"/>
      <c r="AU45" s="995"/>
      <c r="AV45" s="995"/>
      <c r="AW45" s="995"/>
      <c r="AX45" s="995"/>
      <c r="AY45" s="995"/>
      <c r="AZ45" s="995"/>
      <c r="BA45" s="995"/>
      <c r="BB45" s="995"/>
      <c r="BC45" s="995"/>
      <c r="BD45" s="995"/>
      <c r="BE45" s="995"/>
      <c r="BF45" s="995"/>
      <c r="BG45" s="995"/>
      <c r="BH45" s="996"/>
      <c r="BO45" s="237"/>
    </row>
    <row r="46" spans="2:82" ht="11.25" customHeight="1">
      <c r="B46" s="223"/>
      <c r="AJ46" s="238"/>
      <c r="AK46" s="238"/>
      <c r="AL46" s="238"/>
      <c r="AM46" s="238"/>
      <c r="AN46" s="238"/>
      <c r="AO46" s="238"/>
      <c r="AP46" s="238"/>
    </row>
    <row r="47" spans="2:82" ht="21" customHeight="1">
      <c r="B47" s="1102" t="s">
        <v>2311</v>
      </c>
      <c r="C47" s="1102"/>
      <c r="D47" s="1102"/>
      <c r="E47" s="1102"/>
      <c r="F47" s="1102"/>
      <c r="G47" s="1102"/>
      <c r="H47" s="1102"/>
      <c r="I47" s="1102"/>
      <c r="J47" s="1102"/>
      <c r="K47" s="1102"/>
      <c r="L47" s="1102"/>
      <c r="M47" s="1102"/>
      <c r="N47" s="1102"/>
      <c r="O47" s="1102"/>
      <c r="P47" s="1102"/>
      <c r="Q47" s="1102"/>
      <c r="R47" s="1102"/>
      <c r="S47" s="1102"/>
      <c r="T47" s="1102"/>
      <c r="U47" s="1102"/>
      <c r="V47" s="1102"/>
      <c r="W47" s="1102"/>
      <c r="X47" s="1102"/>
      <c r="Y47" s="1102"/>
      <c r="Z47" s="1102"/>
      <c r="AA47" s="1102"/>
      <c r="AB47" s="1102"/>
      <c r="AC47" s="1102"/>
      <c r="AD47" s="1102"/>
      <c r="AE47" s="1102"/>
      <c r="AF47" s="1102"/>
      <c r="AG47" s="1102"/>
      <c r="AH47" s="1102"/>
      <c r="AS47" s="239" t="s">
        <v>2259</v>
      </c>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0"/>
      <c r="BR47" s="240"/>
      <c r="BS47" s="240"/>
      <c r="BT47" s="240"/>
      <c r="BU47" s="240"/>
      <c r="BV47" s="240"/>
      <c r="BW47" s="240"/>
      <c r="BX47" s="240"/>
      <c r="BY47" s="240"/>
      <c r="BZ47" s="240"/>
    </row>
    <row r="48" spans="2:82" ht="12.95" customHeight="1" thickBot="1">
      <c r="B48" s="1143"/>
      <c r="C48" s="1144"/>
      <c r="D48" s="1144"/>
      <c r="E48" s="1144"/>
      <c r="F48" s="1145"/>
      <c r="G48" s="1163" t="str">
        <f>IF(F15=4,"R6.4～R6.5",IF(F15=5,"R6.5",""))</f>
        <v>R6.4～R6.5</v>
      </c>
      <c r="H48" s="1163"/>
      <c r="I48" s="1163"/>
      <c r="J48" s="1163"/>
      <c r="K48" s="1163"/>
      <c r="L48" s="1163"/>
      <c r="M48" s="1163"/>
      <c r="N48" s="1163"/>
      <c r="O48" s="1163"/>
      <c r="P48" s="1163"/>
      <c r="Q48" s="1163"/>
      <c r="R48" s="1163"/>
      <c r="S48" s="1163"/>
      <c r="T48" s="1163"/>
      <c r="U48" s="1163"/>
      <c r="V48" s="1163"/>
      <c r="W48" s="1163"/>
      <c r="X48" s="1163"/>
      <c r="Y48" s="1163"/>
      <c r="Z48" s="1163"/>
      <c r="AA48" s="997" t="s">
        <v>12</v>
      </c>
      <c r="AB48" s="998"/>
      <c r="AC48" s="1163" t="str">
        <f>IF(OR(F15=4,F15=5),"R6.6","R"&amp;D15&amp;"."&amp;F15)&amp;"～R"&amp;K15&amp;"."&amp;M15</f>
        <v>R6.6～R7.3</v>
      </c>
      <c r="AD48" s="1163"/>
      <c r="AE48" s="1163"/>
      <c r="AF48" s="1163"/>
      <c r="AG48" s="1163"/>
      <c r="AH48" s="1163"/>
      <c r="AS48" s="1006" t="str">
        <f>IFERROR(IF(AND(OR(AP58=1,AP58=2),OR(AP59=1,AP59=2),OR(AP60=1,AP60=2)),"処遇加算Ⅰ",IF(AND(OR(AP58=1,AP58=2),OR(AP59=1,AP59=2),OR(AP60=0,AP60=3)),"処遇加算Ⅱ",IF(OR(OR(AP58=1,AP58=2),OR(AP59=1,AP59=2)),"処遇加算Ⅲ",""))),"")</f>
        <v/>
      </c>
      <c r="AT48" s="1006"/>
      <c r="AU48" s="1006"/>
      <c r="AV48" s="1006"/>
      <c r="AW48" s="1006" t="str">
        <f>IFERROR(IF(AND(OR(AP61=1,AP61=2),AP62=1,AP63=1),"特定加算Ⅰ",IF(AND(OR(AP61=1,AP61=2),AP62=2,AP63=1),"特定加算Ⅱ",IF(OR(AP61=3,AP62=2,AP63=2),"特定加算なし",""))),"")</f>
        <v>特定加算なし</v>
      </c>
      <c r="AX48" s="1006"/>
      <c r="AY48" s="1006"/>
      <c r="AZ48" s="1006"/>
      <c r="BA48" s="1006" t="str">
        <f>IFERROR(IF(AP57=1,"ベア加算",IF(AP57=2,"ベア加算なし","")),"")</f>
        <v/>
      </c>
      <c r="BB48" s="1006"/>
      <c r="BC48" s="1006"/>
      <c r="BD48" s="1006"/>
      <c r="BE48" s="1007" t="str">
        <f>AS48&amp;AW48&amp;BA48</f>
        <v>特定加算なし</v>
      </c>
      <c r="BF48" s="1007"/>
      <c r="BG48" s="1007"/>
      <c r="BH48" s="1007"/>
      <c r="BI48" s="1007"/>
      <c r="BJ48" s="1007"/>
      <c r="BK48" s="1007"/>
      <c r="BL48" s="1007"/>
      <c r="BM48" s="1007"/>
      <c r="BN48" s="1007"/>
      <c r="BO48" s="1007"/>
      <c r="BP48" s="1007"/>
      <c r="BQ48" s="240"/>
      <c r="BR48" s="240"/>
      <c r="BS48" s="240"/>
      <c r="BT48" s="240"/>
      <c r="BU48" s="240"/>
      <c r="BV48" s="240"/>
      <c r="BW48" s="240"/>
      <c r="BX48" s="240"/>
      <c r="BY48" s="240"/>
      <c r="BZ48" s="240"/>
      <c r="CD48" s="241"/>
    </row>
    <row r="49" spans="2:86" ht="18" customHeight="1">
      <c r="B49" s="1146" t="s">
        <v>2158</v>
      </c>
      <c r="C49" s="1147"/>
      <c r="D49" s="1147"/>
      <c r="E49" s="1147"/>
      <c r="F49" s="1148"/>
      <c r="G49" s="1137" t="str">
        <f>IFERROR(IF(AND(OR(AH58=1,AH58=2),OR(AH59=1,AH59=2),OR(AH60=1,AH60=2)),"処遇加算Ⅰ",IF(AND(OR(AH58=1,AH58=2),OR(AH59=1,AH59=2),OR(AH60=0,AH60=3)),"処遇加算Ⅱ",IF(OR(OR(AH58=1,AH58=2),OR(AH59=1,AH59=2)),"処遇加算Ⅲ",""))),"")</f>
        <v/>
      </c>
      <c r="H49" s="1138"/>
      <c r="I49" s="1138"/>
      <c r="J49" s="1138"/>
      <c r="K49" s="1164"/>
      <c r="L49" s="1137" t="str">
        <f>IFERROR(IF(G9="","",IF(AND(OR(AH61=1,AH61=2),AH62=1,AH63=1),"特定加算Ⅰ",IF(AND(OR(AH61=1,AH61=2),AH62=2,AH63=1),"特定加算Ⅱ",IF(OR(AH61=3,AH62=2,AH63=2),"特定加算なし","")))),"")</f>
        <v/>
      </c>
      <c r="M49" s="1138"/>
      <c r="N49" s="1138"/>
      <c r="O49" s="1138"/>
      <c r="P49" s="1139"/>
      <c r="Q49" s="1140" t="str">
        <f>IFERROR(IF(OR(L9="ベア加算",AND(L9="ベア加算なし",AH57=1)),"ベア加算",IF(AH57=2,"ベア加算なし","")),"")</f>
        <v/>
      </c>
      <c r="R49" s="1138"/>
      <c r="S49" s="1138"/>
      <c r="T49" s="1138"/>
      <c r="U49" s="1139"/>
      <c r="V49" s="1141" t="s">
        <v>10</v>
      </c>
      <c r="W49" s="1142"/>
      <c r="X49" s="1142"/>
      <c r="Y49" s="1142"/>
      <c r="Z49" s="1142"/>
      <c r="AA49" s="1067"/>
      <c r="AB49" s="1067"/>
      <c r="AC49" s="1152" t="str">
        <f>IFERROR(VLOOKUP(BE48,【参考】数式用2!E6:F23,2,FALSE),"")</f>
        <v/>
      </c>
      <c r="AD49" s="1153"/>
      <c r="AE49" s="1153"/>
      <c r="AF49" s="1153"/>
      <c r="AG49" s="1153"/>
      <c r="AH49" s="1154"/>
      <c r="AS49" s="239" t="s">
        <v>2189</v>
      </c>
      <c r="AT49" s="240"/>
      <c r="AU49" s="240"/>
      <c r="AV49" s="240"/>
      <c r="AW49" s="240"/>
      <c r="AX49" s="240"/>
      <c r="AY49" s="240"/>
      <c r="AZ49" s="240"/>
      <c r="BA49" s="240"/>
      <c r="BB49" s="240"/>
      <c r="BC49" s="240"/>
      <c r="BD49" s="240"/>
      <c r="BE49" s="240"/>
      <c r="BF49" s="240"/>
      <c r="BG49" s="240"/>
      <c r="BH49" s="240"/>
      <c r="BI49" s="240"/>
      <c r="BJ49" s="240"/>
      <c r="BK49" s="240"/>
      <c r="BL49" s="240"/>
      <c r="BM49" s="240"/>
      <c r="BN49" s="242" t="s">
        <v>2193</v>
      </c>
      <c r="BO49" s="240"/>
      <c r="BP49" s="240"/>
      <c r="BQ49" s="240"/>
      <c r="BR49" s="240"/>
      <c r="BS49" s="240"/>
      <c r="BT49" s="240"/>
      <c r="BV49" s="239" t="s">
        <v>2196</v>
      </c>
      <c r="BW49" s="240"/>
      <c r="BX49" s="240"/>
      <c r="BY49" s="240"/>
      <c r="BZ49" s="240"/>
      <c r="CA49" s="240"/>
      <c r="CD49" s="241"/>
    </row>
    <row r="50" spans="2:86" ht="18" customHeight="1" thickBot="1">
      <c r="B50" s="1146" t="s">
        <v>2159</v>
      </c>
      <c r="C50" s="1147"/>
      <c r="D50" s="1147"/>
      <c r="E50" s="1147"/>
      <c r="F50" s="1148"/>
      <c r="G50" s="1155" t="str">
        <f>IFERROR(VLOOKUP(Y5,【参考】数式用!$A$5:$J$29,MATCH(G49,【参考】数式用!$B$4:$J$4,0)+1,0),"")</f>
        <v/>
      </c>
      <c r="H50" s="1156"/>
      <c r="I50" s="1156"/>
      <c r="J50" s="1156"/>
      <c r="K50" s="1157"/>
      <c r="L50" s="1155" t="str">
        <f>IFERROR(VLOOKUP(Y5,【参考】数式用!$A$5:$J$29,MATCH(L49,【参考】数式用!$B$4:$J$4,0)+1,0),"")</f>
        <v/>
      </c>
      <c r="M50" s="1156"/>
      <c r="N50" s="1156"/>
      <c r="O50" s="1156"/>
      <c r="P50" s="1158"/>
      <c r="Q50" s="1159" t="str">
        <f>IFERROR(VLOOKUP(Y5,【参考】数式用!$A$5:$J$29,MATCH(Q49,【参考】数式用!$B$4:$J$4,0)+1,0),"")</f>
        <v/>
      </c>
      <c r="R50" s="1156"/>
      <c r="S50" s="1156"/>
      <c r="T50" s="1156"/>
      <c r="U50" s="1158"/>
      <c r="V50" s="1110">
        <f>SUM(G50,L50,Q50)</f>
        <v>0</v>
      </c>
      <c r="W50" s="1111"/>
      <c r="X50" s="1111"/>
      <c r="Y50" s="1111"/>
      <c r="Z50" s="1111"/>
      <c r="AA50" s="1067"/>
      <c r="AB50" s="1067"/>
      <c r="AC50" s="1160" t="str">
        <f>IFERROR(VLOOKUP(Y5,【参考】数式用!$A$5:$AB$29,MATCH(AC49,【参考】数式用!$B$4:$AB$4,0)+1,FALSE),"")</f>
        <v/>
      </c>
      <c r="AD50" s="1161"/>
      <c r="AE50" s="1161"/>
      <c r="AF50" s="1161"/>
      <c r="AG50" s="1161"/>
      <c r="AH50" s="1162"/>
      <c r="AS50" s="1004" t="s">
        <v>2190</v>
      </c>
      <c r="AT50" s="1004"/>
      <c r="AU50" s="1004"/>
      <c r="AV50" s="1004"/>
      <c r="AW50" s="1004" t="s">
        <v>2191</v>
      </c>
      <c r="AX50" s="1004"/>
      <c r="AY50" s="1004"/>
      <c r="AZ50" s="1004"/>
      <c r="BA50" s="1004" t="s">
        <v>13</v>
      </c>
      <c r="BB50" s="1004"/>
      <c r="BC50" s="1004"/>
      <c r="BD50" s="1004"/>
      <c r="BE50" s="1004" t="s">
        <v>2192</v>
      </c>
      <c r="BF50" s="1004"/>
      <c r="BG50" s="1004"/>
      <c r="BH50" s="1004"/>
      <c r="BI50" s="1004" t="s">
        <v>2195</v>
      </c>
      <c r="BJ50" s="1004"/>
      <c r="BK50" s="1004"/>
      <c r="BL50" s="1004"/>
      <c r="BM50" s="240"/>
      <c r="BN50" s="1004" t="s">
        <v>2194</v>
      </c>
      <c r="BO50" s="1004"/>
      <c r="BP50" s="1004"/>
      <c r="BQ50" s="1004"/>
      <c r="BR50" s="1004"/>
      <c r="BS50" s="1004"/>
      <c r="BT50" s="240"/>
      <c r="BV50" s="1169" t="s">
        <v>2197</v>
      </c>
      <c r="BW50" s="1170"/>
      <c r="BX50" s="1170"/>
      <c r="BY50" s="1170"/>
      <c r="BZ50" s="1170"/>
      <c r="CA50" s="1171"/>
      <c r="CD50" s="241"/>
    </row>
    <row r="51" spans="2:86" ht="17.25" customHeight="1">
      <c r="B51" s="1149" t="s">
        <v>2288</v>
      </c>
      <c r="C51" s="1150"/>
      <c r="D51" s="1150"/>
      <c r="E51" s="1150"/>
      <c r="F51" s="1151"/>
      <c r="G51" s="1129" t="str">
        <f>IFERROR(ROUNDDOWN(ROUND(AM5*G50,0)*P5,0)*H53,"")</f>
        <v/>
      </c>
      <c r="H51" s="1129"/>
      <c r="I51" s="1129"/>
      <c r="J51" s="1129"/>
      <c r="K51" s="147" t="s">
        <v>2283</v>
      </c>
      <c r="L51" s="1128" t="str">
        <f>IFERROR(ROUNDDOWN(ROUND(AM5*L50,0)*P5,0)*H53,"")</f>
        <v/>
      </c>
      <c r="M51" s="1129"/>
      <c r="N51" s="1129"/>
      <c r="O51" s="1129"/>
      <c r="P51" s="147" t="s">
        <v>2283</v>
      </c>
      <c r="Q51" s="1128" t="str">
        <f>IFERROR(ROUNDDOWN(ROUND(AM5*Q50,0)*P5,0)*H53,"")</f>
        <v/>
      </c>
      <c r="R51" s="1129"/>
      <c r="S51" s="1129"/>
      <c r="T51" s="1129"/>
      <c r="U51" s="148" t="s">
        <v>2283</v>
      </c>
      <c r="V51" s="1135">
        <f>IFERROR(SUM(G51,L51,Q51),"")</f>
        <v>0</v>
      </c>
      <c r="W51" s="1136"/>
      <c r="X51" s="1136"/>
      <c r="Y51" s="1136"/>
      <c r="Z51" s="149" t="s">
        <v>2283</v>
      </c>
      <c r="AB51" s="150"/>
      <c r="AC51" s="1128" t="str">
        <f>IFERROR(ROUNDDOWN(ROUND(AM5*AC50,0)*P5,0)*AD53,"")</f>
        <v/>
      </c>
      <c r="AD51" s="1129"/>
      <c r="AE51" s="1129"/>
      <c r="AF51" s="1129"/>
      <c r="AG51" s="1129"/>
      <c r="AH51" s="148" t="s">
        <v>2283</v>
      </c>
      <c r="AS51" s="1009" t="str">
        <f>IFERROR(ROUNDDOWN(ROUND(AM5*(G50-B10),0)*P5,0)*H53,"")</f>
        <v/>
      </c>
      <c r="AT51" s="1009"/>
      <c r="AU51" s="1009"/>
      <c r="AV51" s="1009"/>
      <c r="AW51" s="1009" t="str">
        <f>IFERROR(ROUNDDOWN(ROUND(AM5*(L50-G10),0)*P5,0)*H53,"")</f>
        <v/>
      </c>
      <c r="AX51" s="1009"/>
      <c r="AY51" s="1009"/>
      <c r="AZ51" s="1009"/>
      <c r="BA51" s="1009" t="str">
        <f>IFERROR(ROUNDDOWN(ROUND(AM5*(Q50-L10),0)*P5,0)*H53,"")</f>
        <v/>
      </c>
      <c r="BB51" s="1009"/>
      <c r="BC51" s="1009"/>
      <c r="BD51" s="1009"/>
      <c r="BE51" s="1009" t="str">
        <f>IFERROR(ROUNDDOWN(ROUND(AM5*(AC50-Q10),0)*P5,0)*AD53,"")</f>
        <v/>
      </c>
      <c r="BF51" s="1009"/>
      <c r="BG51" s="1009"/>
      <c r="BH51" s="1009"/>
      <c r="BI51" s="1009">
        <f>SUM(AS51:BH51)</f>
        <v>0</v>
      </c>
      <c r="BJ51" s="1009"/>
      <c r="BK51" s="1009"/>
      <c r="BL51" s="1009"/>
      <c r="BM51" s="240"/>
      <c r="BN51" s="1009" t="str">
        <f>IFERROR(ROUNDDOWN(ROUNDDOWN(ROUND(AM5*(VLOOKUP(Y5,【参考】数式用!$A$5:$AB$29,14,FALSE)),0)*P5,0)*AD53*0.5,0),"")</f>
        <v/>
      </c>
      <c r="BO51" s="1009"/>
      <c r="BP51" s="1009"/>
      <c r="BQ51" s="1009"/>
      <c r="BR51" s="1009"/>
      <c r="BS51" s="1009"/>
      <c r="BT51" s="240"/>
      <c r="BV51" s="1172">
        <f>IF(AND(Q49="ベア加算なし",BA48="ベア加算"),ROUNDDOWN(ROUND(AM5*VLOOKUP(Y5,【参考】数式用!$A$5:$AB$29,9,FALSE),0)*P5,0)*AD53,0)</f>
        <v>0</v>
      </c>
      <c r="BW51" s="1173"/>
      <c r="BX51" s="1173"/>
      <c r="BY51" s="1173"/>
      <c r="BZ51" s="1173"/>
      <c r="CA51" s="1174"/>
      <c r="CD51" s="241"/>
    </row>
    <row r="52" spans="2:86" ht="13.5" customHeight="1">
      <c r="B52" s="1149"/>
      <c r="C52" s="1150"/>
      <c r="D52" s="1150"/>
      <c r="E52" s="1150"/>
      <c r="F52" s="1151"/>
      <c r="G52" s="1070" t="str">
        <f>IFERROR("("&amp;TEXT(G51/H53,"#,##0円")&amp;"/月)","")</f>
        <v/>
      </c>
      <c r="H52" s="1071"/>
      <c r="I52" s="1071"/>
      <c r="J52" s="1071"/>
      <c r="K52" s="1071"/>
      <c r="L52" s="1071" t="str">
        <f>IFERROR("("&amp;TEXT(L51/H53,"#,##0円")&amp;"/月)","")</f>
        <v/>
      </c>
      <c r="M52" s="1071"/>
      <c r="N52" s="1071"/>
      <c r="O52" s="1071"/>
      <c r="P52" s="1071"/>
      <c r="Q52" s="1071" t="str">
        <f>IFERROR("("&amp;TEXT(Q51/H53,"#,##0円")&amp;"/月)","")</f>
        <v/>
      </c>
      <c r="R52" s="1071"/>
      <c r="S52" s="1071"/>
      <c r="T52" s="1071"/>
      <c r="U52" s="1071"/>
      <c r="V52" s="1071" t="str">
        <f>IFERROR("("&amp;TEXT(V51/H53,"#,##0円")&amp;"/月)","")</f>
        <v>(0円/月)</v>
      </c>
      <c r="W52" s="1071"/>
      <c r="X52" s="1071"/>
      <c r="Y52" s="1071"/>
      <c r="Z52" s="1071"/>
      <c r="AB52" s="150"/>
      <c r="AC52" s="1130" t="str">
        <f>IFERROR("("&amp;TEXT(AC51/AD53,"#,##0円")&amp;"/月)","")</f>
        <v/>
      </c>
      <c r="AD52" s="1131"/>
      <c r="AE52" s="1131"/>
      <c r="AF52" s="1131"/>
      <c r="AG52" s="1131"/>
      <c r="AH52" s="1070"/>
      <c r="AS52" s="243"/>
      <c r="AT52" s="243"/>
      <c r="AU52" s="243"/>
      <c r="AV52" s="243"/>
      <c r="AW52" s="243"/>
      <c r="AX52" s="243"/>
      <c r="AY52" s="243"/>
      <c r="AZ52" s="243"/>
      <c r="BA52" s="243"/>
      <c r="BB52" s="243"/>
      <c r="BC52" s="243"/>
      <c r="BD52" s="243"/>
      <c r="BE52" s="243"/>
      <c r="BF52" s="243"/>
      <c r="BG52" s="243"/>
      <c r="BH52" s="243"/>
      <c r="BI52" s="243"/>
      <c r="BJ52" s="243"/>
      <c r="BK52" s="243"/>
      <c r="BL52" s="243"/>
      <c r="BM52" s="240"/>
      <c r="BN52" s="243"/>
      <c r="BO52" s="243"/>
      <c r="BP52" s="243"/>
      <c r="BQ52" s="243"/>
      <c r="BR52" s="243"/>
      <c r="BS52" s="243"/>
      <c r="BT52" s="240"/>
      <c r="BU52" s="243"/>
      <c r="BV52" s="243"/>
      <c r="BW52" s="243"/>
      <c r="BX52" s="243"/>
      <c r="BY52" s="243"/>
      <c r="BZ52" s="243"/>
      <c r="CD52" s="241"/>
    </row>
    <row r="53" spans="2:86" s="244" customFormat="1" ht="11.25" customHeight="1">
      <c r="G53" s="245" t="s">
        <v>196</v>
      </c>
      <c r="H53" s="246">
        <f>IF(F15=4,2,IF(F15=5,1,""))</f>
        <v>2</v>
      </c>
      <c r="I53" s="246" t="s">
        <v>2284</v>
      </c>
      <c r="J53" s="246"/>
      <c r="K53" s="246"/>
      <c r="L53" s="246"/>
      <c r="M53" s="246"/>
      <c r="N53" s="246"/>
      <c r="O53" s="246"/>
      <c r="P53" s="246"/>
      <c r="Q53" s="246"/>
      <c r="R53" s="246"/>
      <c r="S53" s="246"/>
      <c r="T53" s="246"/>
      <c r="U53" s="246"/>
      <c r="V53" s="246"/>
      <c r="W53" s="246"/>
      <c r="X53" s="246"/>
      <c r="Y53" s="246"/>
      <c r="Z53" s="246"/>
      <c r="AA53" s="246"/>
      <c r="AB53" s="246"/>
      <c r="AC53" s="245" t="s">
        <v>196</v>
      </c>
      <c r="AD53" s="246">
        <f>IF(F15=4,P15-2,IF(F15=5,P15-1,P15))</f>
        <v>10</v>
      </c>
      <c r="AE53" s="246" t="s">
        <v>2284</v>
      </c>
      <c r="AF53" s="246"/>
      <c r="AG53" s="246"/>
      <c r="AH53" s="246"/>
    </row>
    <row r="54" spans="2:86" ht="6" customHeight="1">
      <c r="BX54" s="247"/>
    </row>
    <row r="55" spans="2:86" ht="18" customHeight="1"/>
    <row r="56" spans="2:86" ht="23.25" customHeight="1">
      <c r="U56" s="1007" t="s">
        <v>239</v>
      </c>
      <c r="V56" s="1007"/>
      <c r="W56" s="1007"/>
      <c r="X56" s="1007"/>
      <c r="Y56" s="1007"/>
      <c r="Z56" s="1007"/>
      <c r="AA56" s="244"/>
      <c r="AB56" s="248"/>
      <c r="AC56" s="1007" t="str">
        <f>IF(F15=4,"R6.4～R6.5",IF(F15=5,"R6.5",""))</f>
        <v>R6.4～R6.5</v>
      </c>
      <c r="AD56" s="1007"/>
      <c r="AE56" s="1007"/>
      <c r="AF56" s="1007"/>
      <c r="AG56" s="1007"/>
      <c r="AH56" s="1007"/>
      <c r="AI56" s="249"/>
      <c r="AJ56" s="248"/>
      <c r="AK56" s="1007" t="str">
        <f>IF(OR(F15=4,F15=5),"R6.6","R"&amp;D15&amp;"."&amp;F15)&amp;"～R"&amp;K15&amp;"."&amp;M15</f>
        <v>R6.6～R7.3</v>
      </c>
      <c r="AL56" s="1007"/>
      <c r="AM56" s="1007"/>
      <c r="AN56" s="1007"/>
      <c r="AO56" s="1007"/>
      <c r="AP56" s="1007"/>
      <c r="AQ56" s="244"/>
      <c r="AR56" s="244"/>
      <c r="AS56" s="1015" t="s">
        <v>2404</v>
      </c>
      <c r="AT56" s="1015"/>
      <c r="AU56" s="1015"/>
      <c r="AV56" s="1015"/>
      <c r="AW56" s="1015" t="s">
        <v>2403</v>
      </c>
      <c r="AX56" s="1015"/>
      <c r="AY56" s="1015"/>
      <c r="AZ56" s="1015"/>
    </row>
    <row r="57" spans="2:86" ht="15.95" customHeight="1">
      <c r="U57" s="1004" t="s">
        <v>2198</v>
      </c>
      <c r="V57" s="1004"/>
      <c r="W57" s="1004"/>
      <c r="X57" s="1004"/>
      <c r="Y57" s="1004"/>
      <c r="Z57" s="526" t="str">
        <f>IF(AND(B9&lt;&gt;"処遇加算なし",F15=4),IF(V21="✓",1,IF(V22="✓",2,"")),"")</f>
        <v/>
      </c>
      <c r="AA57" s="244"/>
      <c r="AB57" s="248"/>
      <c r="AC57" s="1004" t="s">
        <v>2198</v>
      </c>
      <c r="AD57" s="1004"/>
      <c r="AE57" s="1004"/>
      <c r="AF57" s="1004"/>
      <c r="AG57" s="1004"/>
      <c r="AH57" s="533">
        <f>IF(AND(F15&lt;&gt;4,F15&lt;&gt;5),0,IF(AT8="○",1,0))</f>
        <v>0</v>
      </c>
      <c r="AI57" s="252"/>
      <c r="AJ57" s="248"/>
      <c r="AK57" s="1004" t="s">
        <v>2198</v>
      </c>
      <c r="AL57" s="1004"/>
      <c r="AM57" s="1004"/>
      <c r="AN57" s="1004"/>
      <c r="AO57" s="1004"/>
      <c r="AP57" s="533">
        <f>IF(AT8="○",1,0)</f>
        <v>0</v>
      </c>
      <c r="AQ57" s="244"/>
      <c r="AR57" s="244"/>
      <c r="AS57" s="1003"/>
      <c r="AT57" s="1003"/>
      <c r="AU57" s="1003"/>
      <c r="AV57" s="1003"/>
      <c r="AW57" s="1016"/>
      <c r="AX57" s="1016"/>
      <c r="AY57" s="1016"/>
      <c r="AZ57" s="1016"/>
      <c r="BP57" s="250"/>
      <c r="BR57" s="250"/>
      <c r="BS57" s="250"/>
      <c r="BT57" s="250"/>
      <c r="BU57" s="250"/>
      <c r="BV57" s="250"/>
      <c r="BW57" s="250"/>
      <c r="BX57" s="250"/>
      <c r="BY57" s="250"/>
      <c r="BZ57" s="250"/>
      <c r="CA57" s="250"/>
      <c r="CB57" s="250"/>
      <c r="CC57" s="250"/>
      <c r="CD57" s="250"/>
      <c r="CE57" s="250"/>
      <c r="CF57" s="250"/>
      <c r="CH57" s="253"/>
    </row>
    <row r="58" spans="2:86" ht="15.95" customHeight="1">
      <c r="U58" s="1032" t="s">
        <v>2199</v>
      </c>
      <c r="V58" s="1032"/>
      <c r="W58" s="1032"/>
      <c r="X58" s="1032"/>
      <c r="Y58" s="1032"/>
      <c r="Z58" s="526" t="str">
        <f>IF(AND(B9&lt;&gt;"処遇加算なし",F15=4),IF(V24="✓",1,IF(V25="✓",2,IF(V26="✓",3,""))),"")</f>
        <v/>
      </c>
      <c r="AA58" s="244"/>
      <c r="AB58" s="248"/>
      <c r="AC58" s="1032" t="s">
        <v>2199</v>
      </c>
      <c r="AD58" s="1032"/>
      <c r="AE58" s="1032"/>
      <c r="AF58" s="1032"/>
      <c r="AG58" s="1032"/>
      <c r="AH58" s="533">
        <f>IF(AND(F15&lt;&gt;4,F15&lt;&gt;5),0,IF(AU8="○",1,3))</f>
        <v>3</v>
      </c>
      <c r="AI58" s="252"/>
      <c r="AJ58" s="248"/>
      <c r="AK58" s="1032" t="s">
        <v>2199</v>
      </c>
      <c r="AL58" s="1032"/>
      <c r="AM58" s="1032"/>
      <c r="AN58" s="1032"/>
      <c r="AO58" s="1032"/>
      <c r="AP58" s="533">
        <f>IF(AU8="○",1,3)</f>
        <v>3</v>
      </c>
      <c r="AQ58" s="244"/>
      <c r="AR58" s="244"/>
      <c r="AS58" s="1004" t="str">
        <f>IF(OR(AND(Z58=1,AH58=3),AND(Z58=1,AP58=3),AND(Z58=2,AH58=3,AH59=3),AND(Z58=2,AP58=3,AP59=3)),"○","")</f>
        <v/>
      </c>
      <c r="AT58" s="1004"/>
      <c r="AU58" s="1004"/>
      <c r="AV58" s="1004"/>
      <c r="AW58" s="1004" t="str">
        <f>IF(OR(AND(Z58=1,AH58=2),AND(Z58=1,AP58=2),AND(Z58=2,AH58=2,AH59=2),AND(Z58=2,AP58=2,AP59=2)),"○","")</f>
        <v/>
      </c>
      <c r="AX58" s="1004"/>
      <c r="AY58" s="1004"/>
      <c r="AZ58" s="1004"/>
      <c r="BP58" s="250"/>
      <c r="BR58" s="250"/>
      <c r="BS58" s="250"/>
      <c r="BT58" s="250"/>
      <c r="BU58" s="250"/>
      <c r="BV58" s="250"/>
      <c r="BW58" s="250"/>
      <c r="BX58" s="250"/>
      <c r="BY58" s="250"/>
      <c r="BZ58" s="250"/>
      <c r="CA58" s="250"/>
      <c r="CB58" s="250"/>
      <c r="CC58" s="250"/>
      <c r="CD58" s="250"/>
      <c r="CE58" s="250"/>
      <c r="CF58" s="250"/>
      <c r="CH58" s="253"/>
    </row>
    <row r="59" spans="2:86" ht="15.95" customHeight="1">
      <c r="U59" s="1032" t="s">
        <v>2200</v>
      </c>
      <c r="V59" s="1032"/>
      <c r="W59" s="1032"/>
      <c r="X59" s="1032"/>
      <c r="Y59" s="1032"/>
      <c r="Z59" s="526" t="str">
        <f>IF(AND(B9&lt;&gt;"処遇加算なし",F15=4),IF(V28="✓",1,IF(V29="✓",2,IF(V30="✓",3,""))),"")</f>
        <v/>
      </c>
      <c r="AA59" s="244"/>
      <c r="AB59" s="248"/>
      <c r="AC59" s="1032" t="s">
        <v>2200</v>
      </c>
      <c r="AD59" s="1032"/>
      <c r="AE59" s="1032"/>
      <c r="AF59" s="1032"/>
      <c r="AG59" s="1032"/>
      <c r="AH59" s="533">
        <f>IF(AND(F15&lt;&gt;4,F15&lt;&gt;5),0,IF(AV8="○",1,3))</f>
        <v>3</v>
      </c>
      <c r="AI59" s="252"/>
      <c r="AJ59" s="248"/>
      <c r="AK59" s="1032" t="s">
        <v>2200</v>
      </c>
      <c r="AL59" s="1032"/>
      <c r="AM59" s="1032"/>
      <c r="AN59" s="1032"/>
      <c r="AO59" s="1032"/>
      <c r="AP59" s="533">
        <f>IF(AV8="○",1,3)</f>
        <v>3</v>
      </c>
      <c r="AQ59" s="244"/>
      <c r="AR59" s="244"/>
      <c r="AS59" s="1004" t="str">
        <f>IF(OR(AND(Z59=1,AH59=3),AND(Z59=1,AP59=3),AND(Z59=2,AH58=3,AH59=3),AND(Z59=2,AP58=3,AP59=3)),"○","")</f>
        <v/>
      </c>
      <c r="AT59" s="1004"/>
      <c r="AU59" s="1004"/>
      <c r="AV59" s="1004"/>
      <c r="AW59" s="1004" t="str">
        <f>IF(OR(AND(Z59=1,AH58=2),AND(Z59=1,AP58=2),AND(Z59=2,AH58=2,AH59=2),AND(Z59=2,AP58=2,AP59=2)),"○","")</f>
        <v/>
      </c>
      <c r="AX59" s="1004"/>
      <c r="AY59" s="1004"/>
      <c r="AZ59" s="1004"/>
      <c r="BP59" s="250"/>
      <c r="BR59" s="250"/>
      <c r="BS59" s="250"/>
      <c r="BT59" s="250"/>
      <c r="BU59" s="250"/>
      <c r="BV59" s="250"/>
      <c r="BW59" s="250"/>
      <c r="BX59" s="250"/>
      <c r="BY59" s="250"/>
      <c r="BZ59" s="250"/>
      <c r="CA59" s="250"/>
      <c r="CB59" s="250"/>
      <c r="CC59" s="250"/>
      <c r="CD59" s="250"/>
      <c r="CE59" s="250"/>
      <c r="CF59" s="250"/>
      <c r="CH59" s="253"/>
    </row>
    <row r="60" spans="2:86" ht="15.95" customHeight="1">
      <c r="U60" s="1032" t="s">
        <v>2201</v>
      </c>
      <c r="V60" s="1032"/>
      <c r="W60" s="1032"/>
      <c r="X60" s="1032"/>
      <c r="Y60" s="1032"/>
      <c r="Z60" s="526" t="str">
        <f>IF(AND(B9&lt;&gt;"処遇加算なし",F15=4),IF(V32="✓",1,IF(V33="✓",2,"")),"")</f>
        <v/>
      </c>
      <c r="AA60" s="244"/>
      <c r="AB60" s="248"/>
      <c r="AC60" s="1032" t="s">
        <v>2201</v>
      </c>
      <c r="AD60" s="1032"/>
      <c r="AE60" s="1032"/>
      <c r="AF60" s="1032"/>
      <c r="AG60" s="1032"/>
      <c r="AH60" s="533">
        <f>IF(AND(F15&lt;&gt;4,F15&lt;&gt;5),0,IF(AW8="○",1,3))</f>
        <v>3</v>
      </c>
      <c r="AI60" s="252"/>
      <c r="AJ60" s="248"/>
      <c r="AK60" s="1032" t="s">
        <v>2201</v>
      </c>
      <c r="AL60" s="1032"/>
      <c r="AM60" s="1032"/>
      <c r="AN60" s="1032"/>
      <c r="AO60" s="1032"/>
      <c r="AP60" s="533">
        <f>IF(AW8="○",1,3)</f>
        <v>3</v>
      </c>
      <c r="AQ60" s="244"/>
      <c r="AR60" s="244"/>
      <c r="AS60" s="1005" t="str">
        <f>IF(OR(AND(Z60=1,AH60=3),AND(Z60=1,AP60=3)),"○","")</f>
        <v/>
      </c>
      <c r="AT60" s="1005"/>
      <c r="AU60" s="1005"/>
      <c r="AV60" s="1005"/>
      <c r="AW60" s="1005" t="str">
        <f>IF(OR(AND(Z60=1,AH60=2),AND(Z60=1,AP60=2)),"○","")</f>
        <v/>
      </c>
      <c r="AX60" s="1005"/>
      <c r="AY60" s="1005"/>
      <c r="AZ60" s="1005"/>
      <c r="BP60" s="250"/>
      <c r="BR60" s="250"/>
      <c r="BS60" s="250"/>
      <c r="BT60" s="250"/>
      <c r="BU60" s="250"/>
      <c r="BV60" s="250"/>
      <c r="BW60" s="250"/>
      <c r="BX60" s="250"/>
      <c r="BY60" s="250"/>
      <c r="BZ60" s="250"/>
      <c r="CA60" s="250"/>
      <c r="CB60" s="250"/>
      <c r="CC60" s="250"/>
      <c r="CD60" s="250"/>
      <c r="CE60" s="250"/>
      <c r="CF60" s="250"/>
      <c r="CH60" s="253"/>
    </row>
    <row r="61" spans="2:86" ht="15.95" customHeight="1">
      <c r="U61" s="1032" t="s">
        <v>2202</v>
      </c>
      <c r="V61" s="1032"/>
      <c r="W61" s="1032"/>
      <c r="X61" s="1032"/>
      <c r="Y61" s="1032"/>
      <c r="Z61" s="526" t="str">
        <f>IF(AND(B9&lt;&gt;"処遇加算なし",F15=4),IF(V36="✓",1,IF(V37="✓",2,"")),"")</f>
        <v/>
      </c>
      <c r="AA61" s="244"/>
      <c r="AB61" s="248"/>
      <c r="AC61" s="1032" t="s">
        <v>2202</v>
      </c>
      <c r="AD61" s="1032"/>
      <c r="AE61" s="1032"/>
      <c r="AF61" s="1032"/>
      <c r="AG61" s="1032"/>
      <c r="AH61" s="533">
        <f>IF(AND(F15&lt;&gt;4,F15&lt;&gt;5),0,IF(AX8="○",1,2))</f>
        <v>2</v>
      </c>
      <c r="AI61" s="252"/>
      <c r="AJ61" s="248"/>
      <c r="AK61" s="1032" t="s">
        <v>2202</v>
      </c>
      <c r="AL61" s="1032"/>
      <c r="AM61" s="1032"/>
      <c r="AN61" s="1032"/>
      <c r="AO61" s="1032"/>
      <c r="AP61" s="533">
        <f>IF(AX8="○",1,2)</f>
        <v>2</v>
      </c>
      <c r="AQ61" s="244"/>
      <c r="AR61" s="244"/>
      <c r="AS61" s="1004" t="str">
        <f>IF(OR(AND(Z61=1,AH61=2),AND(Z61=1,AP61=2)),"○","")</f>
        <v/>
      </c>
      <c r="AT61" s="1004"/>
      <c r="AU61" s="1004"/>
      <c r="AV61" s="1004"/>
      <c r="AW61" s="1017" t="str">
        <f>IF(OR((AD61-AL61)&lt;0,(AD61-AT61)&lt;0),"!","")</f>
        <v/>
      </c>
      <c r="AX61" s="1017"/>
      <c r="AY61" s="1017"/>
      <c r="AZ61" s="1017"/>
      <c r="BP61" s="250"/>
      <c r="BR61" s="250"/>
      <c r="BS61" s="250"/>
      <c r="BT61" s="250"/>
      <c r="BU61" s="250"/>
      <c r="BV61" s="250"/>
      <c r="BW61" s="250"/>
      <c r="BX61" s="250"/>
      <c r="BY61" s="250"/>
      <c r="BZ61" s="250"/>
      <c r="CA61" s="250"/>
      <c r="CB61" s="250"/>
      <c r="CC61" s="250"/>
      <c r="CD61" s="250"/>
      <c r="CE61" s="250"/>
      <c r="CF61" s="250"/>
      <c r="CH61" s="253"/>
    </row>
    <row r="62" spans="2:86" ht="15.95" customHeight="1">
      <c r="U62" s="1032" t="s">
        <v>2203</v>
      </c>
      <c r="V62" s="1032"/>
      <c r="W62" s="1032"/>
      <c r="X62" s="1032"/>
      <c r="Y62" s="1032"/>
      <c r="Z62" s="526" t="str">
        <f>IF(AND(B9&lt;&gt;"処遇加算なし",F15=4),IF(V40="✓",1,IF(V41="✓",2,"")),"")</f>
        <v/>
      </c>
      <c r="AA62" s="244"/>
      <c r="AB62" s="248"/>
      <c r="AC62" s="1032" t="s">
        <v>2203</v>
      </c>
      <c r="AD62" s="1032"/>
      <c r="AE62" s="1032"/>
      <c r="AF62" s="1032"/>
      <c r="AG62" s="1032"/>
      <c r="AH62" s="533">
        <f>IF(AND(F15&lt;&gt;4,F15&lt;&gt;5),0,IF(AY8="○",1,2))</f>
        <v>2</v>
      </c>
      <c r="AI62" s="252"/>
      <c r="AJ62" s="248"/>
      <c r="AK62" s="1032" t="s">
        <v>2203</v>
      </c>
      <c r="AL62" s="1032"/>
      <c r="AM62" s="1032"/>
      <c r="AN62" s="1032"/>
      <c r="AO62" s="1032"/>
      <c r="AP62" s="533">
        <f>IF(AY8="○",1,2)</f>
        <v>2</v>
      </c>
      <c r="AQ62" s="244"/>
      <c r="AR62" s="244"/>
      <c r="AS62" s="1004" t="str">
        <f>IF(OR(AND(Z62=1,AH62=2),AND(Z62=1,AP62=2)),"○","")</f>
        <v/>
      </c>
      <c r="AT62" s="1004"/>
      <c r="AU62" s="1004"/>
      <c r="AV62" s="1004"/>
      <c r="AW62" s="1017" t="str">
        <f>IF(OR((AD62-AL62)&lt;0,(AD62-AT62)&lt;0),"!","")</f>
        <v/>
      </c>
      <c r="AX62" s="1017"/>
      <c r="AY62" s="1017"/>
      <c r="AZ62" s="1017"/>
      <c r="BP62" s="250"/>
      <c r="BR62" s="250"/>
      <c r="BS62" s="250"/>
      <c r="BT62" s="250"/>
      <c r="BU62" s="250"/>
      <c r="BV62" s="250"/>
      <c r="BW62" s="250"/>
      <c r="BX62" s="250"/>
      <c r="BY62" s="250"/>
      <c r="BZ62" s="250"/>
      <c r="CA62" s="250"/>
      <c r="CB62" s="250"/>
      <c r="CC62" s="250"/>
      <c r="CD62" s="250"/>
      <c r="CE62" s="250"/>
      <c r="CF62" s="250"/>
      <c r="CH62" s="253"/>
    </row>
    <row r="63" spans="2:86" ht="15.95" customHeight="1">
      <c r="U63" s="1004" t="s">
        <v>2204</v>
      </c>
      <c r="V63" s="1004"/>
      <c r="W63" s="1004"/>
      <c r="X63" s="1004"/>
      <c r="Y63" s="1004"/>
      <c r="Z63" s="526" t="str">
        <f>IF(AND(B9&lt;&gt;"処遇加算なし",F15=4),IF(V44="✓",1,IF(V45="✓",2,"")),"")</f>
        <v/>
      </c>
      <c r="AA63" s="244"/>
      <c r="AB63" s="248"/>
      <c r="AC63" s="1004" t="s">
        <v>2204</v>
      </c>
      <c r="AD63" s="1004"/>
      <c r="AE63" s="1004"/>
      <c r="AF63" s="1004"/>
      <c r="AG63" s="1004"/>
      <c r="AH63" s="533">
        <f>IF(AND(F15&lt;&gt;4,F15&lt;&gt;5),0,IF(AZ8="○",1,2))</f>
        <v>2</v>
      </c>
      <c r="AI63" s="252"/>
      <c r="AJ63" s="248"/>
      <c r="AK63" s="1004" t="s">
        <v>2204</v>
      </c>
      <c r="AL63" s="1004"/>
      <c r="AM63" s="1004"/>
      <c r="AN63" s="1004"/>
      <c r="AO63" s="1004"/>
      <c r="AP63" s="533">
        <f>IF(AZ8="○",1,2)</f>
        <v>2</v>
      </c>
      <c r="AQ63" s="244"/>
      <c r="AR63" s="244"/>
      <c r="AS63" s="1004" t="str">
        <f>IF(OR(AND(Z63=1,AH63=2),AND(Z63=1,AP63=2)),"○","")</f>
        <v/>
      </c>
      <c r="AT63" s="1004"/>
      <c r="AU63" s="1004"/>
      <c r="AV63" s="1004"/>
      <c r="AW63" s="1017" t="str">
        <f>IF(OR((AD63-AL63)&lt;0,(AD63-AT63)&lt;0),"!","")</f>
        <v/>
      </c>
      <c r="AX63" s="1017"/>
      <c r="AY63" s="1017"/>
      <c r="AZ63" s="1017"/>
      <c r="BP63" s="250"/>
      <c r="BR63" s="250"/>
      <c r="BS63" s="250"/>
      <c r="BT63" s="250"/>
      <c r="BU63" s="250"/>
      <c r="BV63" s="250"/>
      <c r="BW63" s="250"/>
      <c r="BX63" s="250"/>
      <c r="BY63" s="250"/>
      <c r="BZ63" s="250"/>
      <c r="CA63" s="250"/>
      <c r="CB63" s="250"/>
      <c r="CC63" s="250"/>
      <c r="CD63" s="250"/>
      <c r="CE63" s="250"/>
      <c r="CF63" s="250"/>
      <c r="CH63" s="253"/>
    </row>
    <row r="64" spans="2:86" ht="15.95" customHeight="1">
      <c r="BP64" s="196"/>
      <c r="BQ64" s="196"/>
      <c r="BR64" s="196"/>
      <c r="BS64" s="196"/>
      <c r="BT64" s="196"/>
      <c r="BU64" s="196"/>
      <c r="BV64" s="196"/>
      <c r="BW64" s="196"/>
      <c r="BX64" s="196"/>
      <c r="BY64" s="196"/>
      <c r="BZ64" s="196"/>
      <c r="CA64" s="196"/>
      <c r="CB64" s="196"/>
      <c r="CC64" s="196"/>
      <c r="CD64" s="196"/>
      <c r="CE64" s="196"/>
      <c r="CF64" s="196"/>
    </row>
    <row r="65" spans="20:71" ht="15.95" customHeight="1">
      <c r="BS65" s="196"/>
    </row>
    <row r="66" spans="20:71" ht="15.95" customHeight="1"/>
    <row r="67" spans="20:71" ht="15.95" customHeight="1">
      <c r="T67" s="170">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N9uS6j9yWou17sthSdjI9KHt7L1dnLWKyJlAqnLIZBJEj7WPD2eXLSqLxDnt4mkNzf6q4zHjjUSmRPOxNyBhBA==" saltValue="uNXtQSiNd2DJE9j3mJj7C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018"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019"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020"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021"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022"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023"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024"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4025"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4026"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4027"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4028"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4029"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4030"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4031"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4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4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4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5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59"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60"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61"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62"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3"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68"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403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403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403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403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3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3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3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3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4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4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4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4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4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4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4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4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4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4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5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5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5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5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0" customWidth="1"/>
    <col min="2" max="5" width="2.25" style="170" customWidth="1"/>
    <col min="6" max="6" width="2.375" style="170" customWidth="1"/>
    <col min="7" max="9" width="2.125" style="170" customWidth="1"/>
    <col min="10" max="10" width="1.875" style="170" customWidth="1"/>
    <col min="11" max="12" width="2.125" style="170" customWidth="1"/>
    <col min="13" max="13" width="2.375" style="170" customWidth="1"/>
    <col min="14" max="15" width="2.125" style="170" customWidth="1"/>
    <col min="16" max="16" width="2.75" style="170" customWidth="1"/>
    <col min="17" max="19" width="2.125" style="170" customWidth="1"/>
    <col min="20" max="20" width="1.375" style="170" customWidth="1"/>
    <col min="21" max="30" width="2.125" style="170" customWidth="1"/>
    <col min="31" max="31" width="2.5" style="170" customWidth="1"/>
    <col min="32" max="32" width="2.75" style="170" customWidth="1"/>
    <col min="33" max="38" width="2.125" style="170" customWidth="1"/>
    <col min="39" max="39" width="2.75" style="170" customWidth="1"/>
    <col min="40" max="40" width="2.5" style="170" customWidth="1"/>
    <col min="41" max="42" width="2.125" style="170" customWidth="1"/>
    <col min="43" max="43" width="1.625" style="170" customWidth="1"/>
    <col min="44" max="44" width="2" style="170" customWidth="1"/>
    <col min="45" max="62" width="2.875" style="170" customWidth="1"/>
    <col min="63" max="72" width="2.25" style="170" customWidth="1"/>
    <col min="73" max="73" width="3.125" style="170" customWidth="1"/>
    <col min="74" max="75" width="2.25" style="170" customWidth="1"/>
    <col min="76" max="76" width="3" style="170" customWidth="1"/>
    <col min="77" max="78" width="2.25" style="170" customWidth="1"/>
    <col min="79" max="81" width="2.125" style="170" customWidth="1"/>
    <col min="82" max="82" width="2" style="170" customWidth="1"/>
    <col min="83" max="85" width="2.375" style="170" hidden="1" customWidth="1"/>
    <col min="86" max="86" width="3.125" style="170" hidden="1" customWidth="1"/>
    <col min="87" max="88" width="2.375" style="170" hidden="1" customWidth="1"/>
    <col min="89" max="92" width="2.375" style="170" customWidth="1"/>
    <col min="93" max="102" width="1.625" style="170" customWidth="1"/>
    <col min="103" max="16384" width="9" style="170"/>
  </cols>
  <sheetData>
    <row r="1" spans="1:88" ht="18" customHeight="1">
      <c r="B1" s="171" t="s">
        <v>2286</v>
      </c>
      <c r="M1" s="172"/>
      <c r="N1" s="1056" t="s">
        <v>2415</v>
      </c>
      <c r="O1" s="1056"/>
      <c r="P1" s="1056"/>
      <c r="Q1" s="1056"/>
      <c r="R1" s="1056"/>
      <c r="S1" s="1056"/>
      <c r="T1" s="1056"/>
      <c r="U1" s="1056"/>
      <c r="V1" s="1056"/>
      <c r="W1" s="1056"/>
      <c r="X1" s="1056"/>
      <c r="Y1" s="1056"/>
      <c r="Z1" s="1056"/>
      <c r="AA1" s="1056"/>
      <c r="AB1" s="1056"/>
      <c r="AC1" s="1056"/>
      <c r="AD1" s="1056"/>
      <c r="AE1" s="1056"/>
      <c r="AF1" s="1175" t="s">
        <v>25</v>
      </c>
      <c r="AG1" s="1175"/>
      <c r="AH1" s="1175"/>
      <c r="AI1" s="1176" t="str">
        <f>IF(G5="","",G5)</f>
        <v/>
      </c>
      <c r="AJ1" s="1176"/>
      <c r="AK1" s="1176"/>
      <c r="AL1" s="1176"/>
      <c r="AM1" s="1176"/>
      <c r="AN1" s="1176"/>
      <c r="AO1" s="1176"/>
      <c r="AP1" s="1176"/>
      <c r="AS1" s="1000" t="str">
        <f>B9&amp;G9&amp;L9</f>
        <v/>
      </c>
      <c r="AT1" s="1001"/>
      <c r="AU1" s="1001"/>
      <c r="AV1" s="1001"/>
      <c r="AW1" s="1001"/>
      <c r="AX1" s="1001"/>
      <c r="AY1" s="1001"/>
      <c r="AZ1" s="1001"/>
      <c r="BA1" s="1001"/>
      <c r="BB1" s="1001"/>
      <c r="BC1" s="1001"/>
      <c r="BD1" s="1001"/>
      <c r="BE1" s="1002"/>
      <c r="BF1" s="999" t="str">
        <f>IFERROR(VLOOKUP(Y5,【参考】数式用!$AJ$2:$AK$24,2,FALSE),"")</f>
        <v/>
      </c>
      <c r="BG1" s="999"/>
      <c r="BH1" s="999"/>
      <c r="BI1" s="999"/>
      <c r="BJ1" s="999"/>
      <c r="BK1" s="999"/>
      <c r="BL1" s="999"/>
      <c r="BM1" s="999"/>
      <c r="BN1" s="999"/>
      <c r="BO1" s="999"/>
      <c r="BP1" s="999"/>
      <c r="CE1" s="173" t="s">
        <v>2374</v>
      </c>
    </row>
    <row r="2" spans="1:88" s="174" customFormat="1" ht="19.5" customHeight="1" thickBot="1">
      <c r="C2" s="172"/>
      <c r="D2" s="172"/>
      <c r="E2" s="172"/>
      <c r="F2" s="172"/>
      <c r="G2" s="172"/>
      <c r="H2" s="172"/>
      <c r="I2" s="172"/>
      <c r="J2" s="172"/>
      <c r="K2" s="172"/>
      <c r="L2" s="172"/>
      <c r="M2" s="172"/>
      <c r="N2" s="1056"/>
      <c r="O2" s="1056"/>
      <c r="P2" s="1056"/>
      <c r="Q2" s="1056"/>
      <c r="R2" s="1056"/>
      <c r="S2" s="1056"/>
      <c r="T2" s="1056"/>
      <c r="U2" s="1056"/>
      <c r="V2" s="1056"/>
      <c r="W2" s="1056"/>
      <c r="X2" s="1056"/>
      <c r="Y2" s="1056"/>
      <c r="Z2" s="1056"/>
      <c r="AA2" s="1056"/>
      <c r="AB2" s="1056"/>
      <c r="AC2" s="1056"/>
      <c r="AD2" s="1056"/>
      <c r="AE2" s="1056"/>
      <c r="AF2" s="172"/>
      <c r="AG2" s="172"/>
      <c r="AH2" s="172"/>
      <c r="AI2" s="172"/>
      <c r="AJ2" s="172"/>
      <c r="AK2" s="172"/>
      <c r="AL2" s="172"/>
      <c r="AM2" s="172"/>
      <c r="AN2" s="172"/>
      <c r="AO2" s="172"/>
      <c r="AP2" s="172"/>
      <c r="AQ2" s="530"/>
      <c r="AR2" s="530"/>
      <c r="CE2" s="987" t="s">
        <v>2377</v>
      </c>
      <c r="CF2" s="987"/>
      <c r="CG2" s="987"/>
      <c r="CH2" s="987"/>
      <c r="CI2" s="1177" t="str">
        <f>IF(AI1&lt;&gt;"",1,"")</f>
        <v/>
      </c>
      <c r="CJ2" s="1178"/>
    </row>
    <row r="3" spans="1:88" ht="15.75" customHeight="1">
      <c r="B3" s="176" t="s">
        <v>2165</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S3" s="178"/>
      <c r="AT3" s="179" t="s">
        <v>2312</v>
      </c>
      <c r="AU3" s="180"/>
      <c r="AV3" s="180"/>
      <c r="AW3" s="180"/>
      <c r="AX3" s="180"/>
      <c r="AY3" s="180"/>
      <c r="AZ3" s="180"/>
      <c r="BA3" s="181"/>
      <c r="CE3" s="987" t="s">
        <v>2371</v>
      </c>
      <c r="CF3" s="987"/>
      <c r="CG3" s="987"/>
      <c r="CH3" s="987"/>
      <c r="CI3" s="1179" t="str">
        <f>IF(AND(L9="ベア加算",Q49="ベア加算"),1,"")</f>
        <v/>
      </c>
      <c r="CJ3" s="1180"/>
    </row>
    <row r="4" spans="1:88" ht="25.5" customHeight="1">
      <c r="B4" s="1072" t="s">
        <v>2287</v>
      </c>
      <c r="C4" s="1072"/>
      <c r="D4" s="1072"/>
      <c r="E4" s="1072"/>
      <c r="F4" s="1072"/>
      <c r="G4" s="1072" t="s">
        <v>0</v>
      </c>
      <c r="H4" s="1072"/>
      <c r="I4" s="1072"/>
      <c r="J4" s="1068" t="s">
        <v>1</v>
      </c>
      <c r="K4" s="1068"/>
      <c r="L4" s="1068"/>
      <c r="M4" s="1068"/>
      <c r="N4" s="1068"/>
      <c r="O4" s="1068"/>
      <c r="P4" s="1073" t="s">
        <v>2157</v>
      </c>
      <c r="Q4" s="1074"/>
      <c r="R4" s="1074"/>
      <c r="S4" s="1075" t="s">
        <v>2</v>
      </c>
      <c r="T4" s="1076"/>
      <c r="U4" s="1076"/>
      <c r="V4" s="1076"/>
      <c r="W4" s="1076"/>
      <c r="X4" s="1076"/>
      <c r="Y4" s="1068" t="s">
        <v>3</v>
      </c>
      <c r="Z4" s="1068"/>
      <c r="AA4" s="1068"/>
      <c r="AB4" s="1068"/>
      <c r="AC4" s="1068"/>
      <c r="AD4" s="1068"/>
      <c r="AE4" s="1068" t="s">
        <v>2154</v>
      </c>
      <c r="AF4" s="1068"/>
      <c r="AG4" s="1068"/>
      <c r="AH4" s="1068"/>
      <c r="AI4" s="1068" t="s">
        <v>2155</v>
      </c>
      <c r="AJ4" s="1068"/>
      <c r="AK4" s="1068"/>
      <c r="AL4" s="1068"/>
      <c r="AM4" s="1068" t="s">
        <v>2153</v>
      </c>
      <c r="AN4" s="1068"/>
      <c r="AO4" s="1068"/>
      <c r="AP4" s="1068"/>
      <c r="AS4" s="182"/>
      <c r="AT4" s="1008" t="s">
        <v>2248</v>
      </c>
      <c r="AU4" s="1008" t="s">
        <v>2199</v>
      </c>
      <c r="AV4" s="1008" t="s">
        <v>2200</v>
      </c>
      <c r="AW4" s="1008" t="s">
        <v>2201</v>
      </c>
      <c r="AX4" s="1008" t="s">
        <v>2202</v>
      </c>
      <c r="AY4" s="1008" t="s">
        <v>2203</v>
      </c>
      <c r="AZ4" s="1008" t="s">
        <v>2247</v>
      </c>
      <c r="BA4" s="183"/>
      <c r="CE4" s="987" t="s">
        <v>2376</v>
      </c>
      <c r="CF4" s="987"/>
      <c r="CG4" s="987"/>
      <c r="CH4" s="987"/>
      <c r="CI4" s="978" t="str">
        <f>IF(OR(OR(G49="処遇加算Ⅰ",G49="処遇加算Ⅱ"),OR(AS48="処遇加算Ⅰ",AS48="処遇加算Ⅱ")),1,"")</f>
        <v/>
      </c>
      <c r="CJ4" s="979"/>
    </row>
    <row r="5" spans="1:88" ht="33" customHeight="1">
      <c r="B5" s="1079"/>
      <c r="C5" s="1079"/>
      <c r="D5" s="1079"/>
      <c r="E5" s="1079"/>
      <c r="F5" s="1079"/>
      <c r="G5" s="1080"/>
      <c r="H5" s="1080"/>
      <c r="I5" s="1080"/>
      <c r="J5" s="1081"/>
      <c r="K5" s="1081"/>
      <c r="L5" s="1081"/>
      <c r="M5" s="1082"/>
      <c r="N5" s="1082"/>
      <c r="O5" s="1082"/>
      <c r="P5" s="1083" t="str">
        <f>IF(Y5="","",IFERROR(INDEX(【参考】数式用3!$G$3:$I$451,MATCH(M5,【参考】数式用3!$F$3:$F$451,0),MATCH(VLOOKUP(Y5,【参考】数式用3!$J$2:$K$28,2,FALSE),【参考】数式用3!$G$2:$I$2,0)),10))</f>
        <v/>
      </c>
      <c r="Q5" s="1084"/>
      <c r="R5" s="1084"/>
      <c r="S5" s="1085"/>
      <c r="T5" s="1086"/>
      <c r="U5" s="1086"/>
      <c r="V5" s="1086"/>
      <c r="W5" s="1086"/>
      <c r="X5" s="1087"/>
      <c r="Y5" s="1069"/>
      <c r="Z5" s="1069"/>
      <c r="AA5" s="1069"/>
      <c r="AB5" s="1069"/>
      <c r="AC5" s="1069"/>
      <c r="AD5" s="1069"/>
      <c r="AE5" s="1037"/>
      <c r="AF5" s="1038"/>
      <c r="AG5" s="1038"/>
      <c r="AH5" s="1039"/>
      <c r="AI5" s="1037"/>
      <c r="AJ5" s="1038"/>
      <c r="AK5" s="1038"/>
      <c r="AL5" s="1039"/>
      <c r="AM5" s="1040">
        <f>AE5-AI5</f>
        <v>0</v>
      </c>
      <c r="AN5" s="1041"/>
      <c r="AO5" s="1041"/>
      <c r="AP5" s="1042"/>
      <c r="AS5" s="182"/>
      <c r="AT5" s="1008"/>
      <c r="AU5" s="1008"/>
      <c r="AV5" s="1008"/>
      <c r="AW5" s="1008"/>
      <c r="AX5" s="1008"/>
      <c r="AY5" s="1008"/>
      <c r="AZ5" s="1008"/>
      <c r="BA5" s="183"/>
      <c r="CE5" s="987" t="s">
        <v>2370</v>
      </c>
      <c r="CF5" s="987"/>
      <c r="CG5" s="987"/>
      <c r="CH5" s="987"/>
      <c r="CI5" s="978" t="str">
        <f>IF(OR(G49="処遇加算Ⅰ",AS48="処遇加算Ⅰ"),1,"")</f>
        <v/>
      </c>
      <c r="CJ5" s="979"/>
    </row>
    <row r="6" spans="1:88" ht="10.5" customHeight="1">
      <c r="B6" s="184"/>
      <c r="C6" s="184"/>
      <c r="D6" s="184"/>
      <c r="E6" s="184"/>
      <c r="F6" s="184"/>
      <c r="G6" s="185"/>
      <c r="H6" s="185"/>
      <c r="I6" s="185"/>
      <c r="J6" s="185"/>
      <c r="K6" s="185"/>
      <c r="L6" s="185"/>
      <c r="M6" s="185"/>
      <c r="N6" s="185"/>
      <c r="O6" s="185"/>
      <c r="P6" s="186"/>
      <c r="Q6" s="186"/>
      <c r="R6" s="186"/>
      <c r="S6" s="186"/>
      <c r="T6" s="186"/>
      <c r="U6" s="186"/>
      <c r="V6" s="186"/>
      <c r="W6" s="186"/>
      <c r="X6" s="186"/>
      <c r="Y6" s="186"/>
      <c r="Z6" s="186"/>
      <c r="AA6" s="186"/>
      <c r="AB6" s="186"/>
      <c r="AC6" s="186"/>
      <c r="AD6" s="186"/>
      <c r="AE6" s="186"/>
      <c r="AF6" s="186"/>
      <c r="AG6" s="186"/>
      <c r="AH6" s="187"/>
      <c r="AI6" s="187"/>
      <c r="AJ6" s="187"/>
      <c r="AK6" s="187"/>
      <c r="AL6" s="187"/>
      <c r="AM6" s="188"/>
      <c r="AN6" s="188"/>
      <c r="AO6" s="188"/>
      <c r="AP6" s="188"/>
      <c r="AS6" s="182"/>
      <c r="AT6" s="1008"/>
      <c r="AU6" s="1008"/>
      <c r="AV6" s="1008"/>
      <c r="AW6" s="1008"/>
      <c r="AX6" s="1008"/>
      <c r="AY6" s="1008"/>
      <c r="AZ6" s="1008"/>
      <c r="BA6" s="183"/>
      <c r="CE6" s="987" t="s">
        <v>2373</v>
      </c>
      <c r="CF6" s="987"/>
      <c r="CG6" s="987"/>
      <c r="CH6" s="987"/>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89" t="s">
        <v>2205</v>
      </c>
      <c r="C7" s="177"/>
      <c r="D7" s="177"/>
      <c r="E7" s="177"/>
      <c r="F7" s="177"/>
      <c r="G7" s="177"/>
      <c r="H7" s="177"/>
      <c r="I7" s="177"/>
      <c r="J7" s="177"/>
      <c r="K7" s="177"/>
      <c r="L7" s="177"/>
      <c r="M7" s="177"/>
      <c r="N7" s="177"/>
      <c r="O7" s="177"/>
      <c r="P7" s="177"/>
      <c r="Q7" s="177"/>
      <c r="R7" s="177"/>
      <c r="S7" s="177"/>
      <c r="T7" s="177"/>
      <c r="U7" s="177"/>
      <c r="V7" s="190" t="s">
        <v>2252</v>
      </c>
      <c r="W7" s="177"/>
      <c r="X7" s="177"/>
      <c r="Y7" s="177"/>
      <c r="Z7" s="177"/>
      <c r="AA7" s="177"/>
      <c r="AB7" s="177"/>
      <c r="AC7" s="177"/>
      <c r="AD7" s="177"/>
      <c r="AE7" s="177"/>
      <c r="AF7" s="177"/>
      <c r="AG7" s="177"/>
      <c r="AH7" s="177"/>
      <c r="AI7" s="177"/>
      <c r="AJ7" s="177"/>
      <c r="AK7" s="177"/>
      <c r="AL7" s="177"/>
      <c r="AM7" s="177"/>
      <c r="AN7" s="177"/>
      <c r="AO7" s="177"/>
      <c r="AP7" s="177"/>
      <c r="AS7" s="182"/>
      <c r="AT7" s="1008"/>
      <c r="AU7" s="1008"/>
      <c r="AV7" s="1008"/>
      <c r="AW7" s="1008"/>
      <c r="AX7" s="1008"/>
      <c r="AY7" s="1008"/>
      <c r="AZ7" s="1008"/>
      <c r="BA7" s="183"/>
      <c r="CE7" s="1168" t="s">
        <v>2372</v>
      </c>
      <c r="CF7" s="1168"/>
      <c r="CG7" s="1168"/>
      <c r="CH7" s="1168"/>
      <c r="CI7" s="978" t="str">
        <f>IF(AND(AH62=1,AD41=""),1,"")</f>
        <v/>
      </c>
      <c r="CJ7" s="979"/>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997" t="s">
        <v>12</v>
      </c>
      <c r="U8" s="998"/>
      <c r="V8" s="1050" t="str">
        <f>IFERROR(IF(VLOOKUP(AS1,【参考】数式用2!E6:L23,3,FALSE)="","",VLOOKUP(AS1,【参考】数式用2!E6:L23,3,FALSE)),"")</f>
        <v/>
      </c>
      <c r="W8" s="1051"/>
      <c r="X8" s="1051"/>
      <c r="Y8" s="1051"/>
      <c r="Z8" s="1052"/>
      <c r="AA8" s="1033" t="str">
        <f>IFERROR(VLOOKUP(AS1,【参考】数式用2!E6:L23,4,FALSE),"")</f>
        <v/>
      </c>
      <c r="AB8" s="1033"/>
      <c r="AC8" s="1033"/>
      <c r="AD8" s="1033"/>
      <c r="AE8" s="1033"/>
      <c r="AF8" s="1033"/>
      <c r="AG8" s="1033"/>
      <c r="AH8" s="1033"/>
      <c r="AI8" s="1033"/>
      <c r="AJ8" s="1033"/>
      <c r="AK8" s="1033"/>
      <c r="AL8" s="1033"/>
      <c r="AM8" s="1033"/>
      <c r="AN8" s="1033"/>
      <c r="AO8" s="1033"/>
      <c r="AP8" s="1034"/>
      <c r="AS8" s="182"/>
      <c r="AT8" s="1165" t="str">
        <f>IF(L9="ベア加算","",IF(OR(V8="新加算Ⅰ",V8="新加算Ⅱ",V8="新加算Ⅲ",V8="新加算Ⅳ"),"○",""))</f>
        <v/>
      </c>
      <c r="AU8" s="116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5" t="str">
        <f>IF(OR(V8="新加算Ⅰ",V8="新加算Ⅱ",V8="新加算Ⅲ",V8="新加算Ⅴ(１)",V8="新加算Ⅴ(３)",V8="新加算Ⅴ(８)"),"○","")</f>
        <v/>
      </c>
      <c r="AX8" s="1165" t="str">
        <f>IF(OR(V8="新加算Ⅰ",V8="新加算Ⅱ",V8="新加算Ⅴ(１)",V8="新加算Ⅴ(２)",V8="新加算Ⅴ(３)",V8="新加算Ⅴ(４)",V8="新加算Ⅴ(５)",V8="新加算Ⅴ(６)",V8="新加算Ⅴ(７)",V8="新加算Ⅴ(９)",V8="新加算Ⅴ(10)",V8="新加算Ⅴ(12)"),"○","")</f>
        <v/>
      </c>
      <c r="AY8" s="1165" t="str">
        <f>IF(OR(V8="新加算Ⅰ",V8="新加算Ⅴ(１)",V8="新加算Ⅴ(２)",V8="新加算Ⅴ(５)",V8="新加算Ⅴ(７)",V8="新加算Ⅴ(10)"),"○","")</f>
        <v/>
      </c>
      <c r="AZ8" s="1165" t="str">
        <f>IF(OR(V8="新加算Ⅰ",V8="新加算Ⅱ",V8="新加算Ⅴ(１)",V8="新加算Ⅴ(２)",V8="新加算Ⅴ(３)",V8="新加算Ⅴ(４)",V8="新加算Ⅴ(５)",V8="新加算Ⅴ(６)",V8="新加算Ⅴ(７)",V8="新加算Ⅴ(９)",V8="新加算Ⅴ(10)",V8="新加算Ⅴ(12)"),"○","")</f>
        <v/>
      </c>
      <c r="BA8" s="183"/>
      <c r="CE8" s="1168" t="s">
        <v>2372</v>
      </c>
      <c r="CF8" s="1168"/>
      <c r="CG8" s="1168"/>
      <c r="CH8" s="1168"/>
      <c r="CI8" s="978" t="str">
        <f>IF(AND(AP62=1,AL41=""),1,"")</f>
        <v/>
      </c>
      <c r="CJ8" s="979"/>
    </row>
    <row r="9" spans="1:88" ht="26.25" customHeight="1">
      <c r="B9" s="1093"/>
      <c r="C9" s="1094"/>
      <c r="D9" s="1094"/>
      <c r="E9" s="1094"/>
      <c r="F9" s="1095"/>
      <c r="G9" s="1096"/>
      <c r="H9" s="1097"/>
      <c r="I9" s="1097"/>
      <c r="J9" s="1097"/>
      <c r="K9" s="1098"/>
      <c r="L9" s="1099"/>
      <c r="M9" s="1100"/>
      <c r="N9" s="1100"/>
      <c r="O9" s="1100"/>
      <c r="P9" s="1101"/>
      <c r="Q9" s="1088" t="s">
        <v>2195</v>
      </c>
      <c r="R9" s="1089"/>
      <c r="S9" s="1089"/>
      <c r="T9" s="997"/>
      <c r="U9" s="998"/>
      <c r="V9" s="1053" t="str">
        <f>IFERROR(VLOOKUP(Y5,【参考】数式用!$A$5:$AB$29,MATCH(V8,【参考】数式用!$B$4:$AB$4,0)+1,FALSE),"")</f>
        <v/>
      </c>
      <c r="W9" s="1054"/>
      <c r="X9" s="1054"/>
      <c r="Y9" s="1054"/>
      <c r="Z9" s="1055"/>
      <c r="AA9" s="1035"/>
      <c r="AB9" s="1035"/>
      <c r="AC9" s="1035"/>
      <c r="AD9" s="1035"/>
      <c r="AE9" s="1035"/>
      <c r="AF9" s="1035"/>
      <c r="AG9" s="1035"/>
      <c r="AH9" s="1035"/>
      <c r="AI9" s="1035"/>
      <c r="AJ9" s="1035"/>
      <c r="AK9" s="1035"/>
      <c r="AL9" s="1035"/>
      <c r="AM9" s="1035"/>
      <c r="AN9" s="1035"/>
      <c r="AO9" s="1035"/>
      <c r="AP9" s="1036"/>
      <c r="AS9" s="182"/>
      <c r="AT9" s="1166"/>
      <c r="AU9" s="1166"/>
      <c r="AV9" s="1166"/>
      <c r="AW9" s="1166"/>
      <c r="AX9" s="1166"/>
      <c r="AY9" s="1166"/>
      <c r="AZ9" s="1166"/>
      <c r="BA9" s="183"/>
      <c r="CE9" s="987" t="s">
        <v>2372</v>
      </c>
      <c r="CF9" s="987"/>
      <c r="CG9" s="987"/>
      <c r="CH9" s="987"/>
      <c r="CI9" s="978" t="str">
        <f>IF(OR(AH62=1,AP62=1),1,"")</f>
        <v/>
      </c>
      <c r="CJ9" s="979"/>
    </row>
    <row r="10" spans="1:88" ht="11.25" customHeight="1">
      <c r="B10" s="1104" t="str">
        <f>IFERROR(VLOOKUP(Y5,【参考】数式用!$A$5:$J$29,MATCH(B9,【参考】数式用!$B$4:$J$4,0)+1,0),"")</f>
        <v/>
      </c>
      <c r="C10" s="1105"/>
      <c r="D10" s="1105"/>
      <c r="E10" s="1105"/>
      <c r="F10" s="1106"/>
      <c r="G10" s="1104" t="str">
        <f>IFERROR(VLOOKUP(Y5,【参考】数式用!$A$5:$J$29,MATCH(G9,【参考】数式用!$B$4:$J$4,0)+1,0),"")</f>
        <v/>
      </c>
      <c r="H10" s="1105"/>
      <c r="I10" s="1105"/>
      <c r="J10" s="1105"/>
      <c r="K10" s="1106"/>
      <c r="L10" s="1104" t="str">
        <f>IFERROR(VLOOKUP(Y5,【参考】数式用!$A$5:$J$29,MATCH(L9,【参考】数式用!$B$4:$J$4,0)+1,0),"")</f>
        <v/>
      </c>
      <c r="M10" s="1105"/>
      <c r="N10" s="1105"/>
      <c r="O10" s="1105"/>
      <c r="P10" s="1106"/>
      <c r="Q10" s="1110">
        <f>SUM(B10,G10,L10)</f>
        <v>0</v>
      </c>
      <c r="R10" s="1111"/>
      <c r="S10" s="1111"/>
      <c r="T10" s="191"/>
      <c r="U10" s="191"/>
      <c r="V10" s="192" t="s">
        <v>2253</v>
      </c>
      <c r="W10" s="193"/>
      <c r="X10" s="193"/>
      <c r="Y10" s="193"/>
      <c r="Z10" s="193"/>
      <c r="AA10" s="194"/>
      <c r="AB10" s="194"/>
      <c r="AC10" s="194"/>
      <c r="AD10" s="194"/>
      <c r="AE10" s="194"/>
      <c r="AF10" s="195"/>
      <c r="AG10" s="195"/>
      <c r="AH10" s="195"/>
      <c r="AI10" s="195"/>
      <c r="AJ10" s="195"/>
      <c r="AK10" s="195"/>
      <c r="AL10" s="195"/>
      <c r="AM10" s="195"/>
      <c r="AN10" s="194"/>
      <c r="AO10" s="194"/>
      <c r="AP10" s="196"/>
      <c r="AS10" s="182"/>
      <c r="AT10" s="197"/>
      <c r="AU10" s="197"/>
      <c r="AV10" s="197"/>
      <c r="AW10" s="197"/>
      <c r="AX10" s="197"/>
      <c r="AY10" s="197"/>
      <c r="AZ10" s="197"/>
      <c r="BA10" s="183"/>
      <c r="CE10" s="987" t="s">
        <v>2375</v>
      </c>
      <c r="CF10" s="987"/>
      <c r="CG10" s="987"/>
      <c r="CH10" s="987"/>
      <c r="CI10" s="978">
        <f>IF(OR(AH63=1,AP63=1),1,0)</f>
        <v>0</v>
      </c>
      <c r="CJ10" s="979"/>
    </row>
    <row r="11" spans="1:88" s="193" customFormat="1" ht="20.25" customHeight="1" thickBot="1">
      <c r="B11" s="1107"/>
      <c r="C11" s="1108"/>
      <c r="D11" s="1108"/>
      <c r="E11" s="1108"/>
      <c r="F11" s="1109"/>
      <c r="G11" s="1107"/>
      <c r="H11" s="1108"/>
      <c r="I11" s="1108"/>
      <c r="J11" s="1108"/>
      <c r="K11" s="1109"/>
      <c r="L11" s="1107"/>
      <c r="M11" s="1108"/>
      <c r="N11" s="1108"/>
      <c r="O11" s="1108"/>
      <c r="P11" s="1109"/>
      <c r="Q11" s="1110"/>
      <c r="R11" s="1111"/>
      <c r="S11" s="1111"/>
      <c r="T11" s="1067"/>
      <c r="U11" s="998"/>
      <c r="V11" s="1059" t="str">
        <f>IFERROR(IF(VLOOKUP(AS1,【参考】数式用2!E6:L23,5,FALSE)="","",VLOOKUP(AS1,【参考】数式用2!E6:L23,5,FALSE)),"")</f>
        <v/>
      </c>
      <c r="W11" s="1059"/>
      <c r="X11" s="1059"/>
      <c r="Y11" s="1059"/>
      <c r="Z11" s="1059"/>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8"/>
      <c r="AT11" s="1165" t="str">
        <f>IF(L9="ベア加算","",IF(OR(V11="新加算Ⅰ",V11="新加算Ⅱ",V11="新加算Ⅲ",V11="新加算Ⅳ"),"○",""))</f>
        <v/>
      </c>
      <c r="AU11" s="116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5" t="str">
        <f>IF(OR(V11="新加算Ⅰ",V11="新加算Ⅱ",V11="新加算Ⅲ",V11="新加算Ⅴ(１)",V11="新加算Ⅴ(３)",V11="新加算Ⅴ(８)"),"○","")</f>
        <v/>
      </c>
      <c r="AX11" s="1165" t="str">
        <f>IF(OR(V11="新加算Ⅰ",V11="新加算Ⅱ",V11="新加算Ⅴ(１)",V11="新加算Ⅴ(２)",V11="新加算Ⅴ(３)",V11="新加算Ⅴ(４)",V11="新加算Ⅴ(５)",V11="新加算Ⅴ(６)",V11="新加算Ⅴ(７)",V11="新加算Ⅴ(９)",V11="新加算Ⅴ(10)",V11="新加算Ⅴ(12)"),"○","")</f>
        <v/>
      </c>
      <c r="AY11" s="1165" t="str">
        <f>IF(OR(V11="新加算Ⅰ",V11="新加算Ⅴ(１)",V11="新加算Ⅴ(２)",V11="新加算Ⅴ(５)",V11="新加算Ⅴ(７)",V11="新加算Ⅴ(10)"),"○","")</f>
        <v/>
      </c>
      <c r="AZ11" s="1165" t="str">
        <f>IF(OR(V11="新加算Ⅰ",V11="新加算Ⅱ",V11="新加算Ⅴ(１)",V11="新加算Ⅴ(２)",V11="新加算Ⅴ(３)",V11="新加算Ⅴ(４)",V11="新加算Ⅴ(５)",V11="新加算Ⅴ(６)",V11="新加算Ⅴ(７)",V11="新加算Ⅴ(９)",V11="新加算Ⅴ(10)",V11="新加算Ⅴ(12)"),"○","")</f>
        <v/>
      </c>
      <c r="BA11" s="199"/>
    </row>
    <row r="12" spans="1:88" ht="25.5" customHeight="1" thickBot="1">
      <c r="A12" s="177"/>
      <c r="B12" s="107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8"/>
      <c r="D12" s="1078"/>
      <c r="E12" s="1078"/>
      <c r="F12" s="1078"/>
      <c r="G12" s="1078"/>
      <c r="H12" s="1078"/>
      <c r="I12" s="1078"/>
      <c r="J12" s="1078"/>
      <c r="K12" s="1078"/>
      <c r="L12" s="1078"/>
      <c r="M12" s="1078"/>
      <c r="N12" s="1078"/>
      <c r="O12" s="1078"/>
      <c r="P12" s="1078"/>
      <c r="Q12" s="1078"/>
      <c r="R12" s="1078"/>
      <c r="S12" s="1078"/>
      <c r="T12" s="1067"/>
      <c r="U12" s="998"/>
      <c r="V12" s="1058" t="str">
        <f>IFERROR(VLOOKUP(Y5,【参考】数式用!$A$5:$AB$29,MATCH(V11,【参考】数式用!$B$4:$AB$4,0)+1,FALSE),"")</f>
        <v/>
      </c>
      <c r="W12" s="1058"/>
      <c r="X12" s="1058"/>
      <c r="Y12" s="1058"/>
      <c r="Z12" s="1058"/>
      <c r="AA12" s="1035"/>
      <c r="AB12" s="1035"/>
      <c r="AC12" s="1035"/>
      <c r="AD12" s="1035"/>
      <c r="AE12" s="1035"/>
      <c r="AF12" s="1035"/>
      <c r="AG12" s="1035"/>
      <c r="AH12" s="1035"/>
      <c r="AI12" s="1035"/>
      <c r="AJ12" s="1035"/>
      <c r="AK12" s="1035"/>
      <c r="AL12" s="1035"/>
      <c r="AM12" s="1035"/>
      <c r="AN12" s="1035"/>
      <c r="AO12" s="1035"/>
      <c r="AP12" s="1036"/>
      <c r="AS12" s="182"/>
      <c r="AT12" s="1166"/>
      <c r="AU12" s="1166"/>
      <c r="AV12" s="1166"/>
      <c r="AW12" s="1166"/>
      <c r="AX12" s="1166"/>
      <c r="AY12" s="1166"/>
      <c r="AZ12" s="1166"/>
      <c r="BA12" s="183"/>
    </row>
    <row r="13" spans="1:88" ht="12" customHeight="1">
      <c r="A13" s="177"/>
      <c r="B13" s="1121" t="s">
        <v>2282</v>
      </c>
      <c r="C13" s="1122"/>
      <c r="D13" s="1122"/>
      <c r="E13" s="1122"/>
      <c r="F13" s="1122"/>
      <c r="G13" s="1122"/>
      <c r="H13" s="1122"/>
      <c r="I13" s="1122"/>
      <c r="J13" s="1122"/>
      <c r="K13" s="1122"/>
      <c r="L13" s="1122"/>
      <c r="M13" s="1122"/>
      <c r="N13" s="1122"/>
      <c r="O13" s="1122"/>
      <c r="P13" s="1122"/>
      <c r="Q13" s="1122"/>
      <c r="R13" s="1122"/>
      <c r="S13" s="1123"/>
      <c r="U13" s="197"/>
      <c r="V13" s="200" t="s">
        <v>2254</v>
      </c>
      <c r="W13" s="193"/>
      <c r="X13" s="193"/>
      <c r="Y13" s="193"/>
      <c r="Z13" s="193"/>
      <c r="AA13" s="195"/>
      <c r="AB13" s="195"/>
      <c r="AC13" s="195"/>
      <c r="AD13" s="195"/>
      <c r="AE13" s="195"/>
      <c r="AF13" s="195"/>
      <c r="AG13" s="195"/>
      <c r="AH13" s="195"/>
      <c r="AI13" s="195"/>
      <c r="AJ13" s="195"/>
      <c r="AK13" s="195"/>
      <c r="AL13" s="195"/>
      <c r="AM13" s="195"/>
      <c r="AN13" s="195"/>
      <c r="AO13" s="195"/>
      <c r="AP13" s="196"/>
      <c r="AS13" s="182"/>
      <c r="AT13" s="197"/>
      <c r="AU13" s="197"/>
      <c r="AV13" s="197"/>
      <c r="AW13" s="197"/>
      <c r="AX13" s="197"/>
      <c r="AY13" s="197"/>
      <c r="AZ13" s="197"/>
      <c r="BA13" s="183"/>
    </row>
    <row r="14" spans="1:88" ht="20.25" customHeight="1">
      <c r="A14" s="177"/>
      <c r="B14" s="1124"/>
      <c r="C14" s="1125"/>
      <c r="D14" s="1125"/>
      <c r="E14" s="1125"/>
      <c r="F14" s="1125"/>
      <c r="G14" s="1125"/>
      <c r="H14" s="1125"/>
      <c r="I14" s="1125"/>
      <c r="J14" s="1125"/>
      <c r="K14" s="1125"/>
      <c r="L14" s="1125"/>
      <c r="M14" s="1125"/>
      <c r="N14" s="1125"/>
      <c r="O14" s="1125"/>
      <c r="P14" s="1125"/>
      <c r="Q14" s="1125"/>
      <c r="R14" s="1125"/>
      <c r="S14" s="1126"/>
      <c r="U14" s="527"/>
      <c r="V14" s="1059" t="str">
        <f>IFERROR(IF(VLOOKUP(AS1,【参考】数式用2!E6:L23,7,FALSE)="","",VLOOKUP(AS1,【参考】数式用2!E6:L23,7,FALSE)),"")</f>
        <v/>
      </c>
      <c r="W14" s="1059"/>
      <c r="X14" s="1059"/>
      <c r="Y14" s="1059"/>
      <c r="Z14" s="1059"/>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2"/>
      <c r="AT14" s="1165" t="str">
        <f>IF(L9="ベア加算","",IF(OR(V14="新加算Ⅰ",V14="新加算Ⅱ",V14="新加算Ⅲ",V14="新加算Ⅳ"),"○",""))</f>
        <v/>
      </c>
      <c r="AU14" s="116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5" t="str">
        <f>IF(OR(V14="新加算Ⅰ",V14="新加算Ⅱ",V14="新加算Ⅲ",V14="新加算Ⅴ(１)",V14="新加算Ⅴ(３)",V14="新加算Ⅴ(８)"),"○","")</f>
        <v/>
      </c>
      <c r="AX14" s="1165" t="str">
        <f>IF(OR(V14="新加算Ⅰ",V14="新加算Ⅱ",V14="新加算Ⅴ(１)",V14="新加算Ⅴ(２)",V14="新加算Ⅴ(３)",V14="新加算Ⅴ(４)",V14="新加算Ⅴ(５)",V14="新加算Ⅴ(６)",V14="新加算Ⅴ(７)",V14="新加算Ⅴ(９)",V14="新加算Ⅴ(10)",V14="新加算Ⅴ(12)"),"○","")</f>
        <v/>
      </c>
      <c r="AY14" s="1165" t="str">
        <f>IF(OR(V14="新加算Ⅰ",V14="新加算Ⅴ(１)",V14="新加算Ⅴ(２)",V14="新加算Ⅴ(５)",V14="新加算Ⅴ(７)",V14="新加算Ⅴ(10)"),"○","")</f>
        <v/>
      </c>
      <c r="AZ14" s="1165" t="str">
        <f>IF(OR(V14="新加算Ⅰ",V14="新加算Ⅱ",V14="新加算Ⅴ(１)",V14="新加算Ⅴ(２)",V14="新加算Ⅴ(３)",V14="新加算Ⅴ(４)",V14="新加算Ⅴ(５)",V14="新加算Ⅴ(６)",V14="新加算Ⅴ(７)",V14="新加算Ⅴ(９)",V14="新加算Ⅴ(10)",V14="新加算Ⅴ(12)"),"○","")</f>
        <v/>
      </c>
      <c r="BA14" s="183"/>
    </row>
    <row r="15" spans="1:88" ht="20.25" customHeight="1">
      <c r="A15" s="177"/>
      <c r="B15" s="1112" t="s">
        <v>2276</v>
      </c>
      <c r="C15" s="1113"/>
      <c r="D15" s="146">
        <v>6</v>
      </c>
      <c r="E15" s="529" t="s">
        <v>2277</v>
      </c>
      <c r="F15" s="532">
        <v>4</v>
      </c>
      <c r="G15" s="529" t="s">
        <v>2278</v>
      </c>
      <c r="H15" s="1114" t="s">
        <v>2279</v>
      </c>
      <c r="I15" s="1114"/>
      <c r="J15" s="1127"/>
      <c r="K15" s="146">
        <v>7</v>
      </c>
      <c r="L15" s="529" t="s">
        <v>2277</v>
      </c>
      <c r="M15" s="146">
        <v>3</v>
      </c>
      <c r="N15" s="529" t="s">
        <v>2278</v>
      </c>
      <c r="O15" s="529" t="s">
        <v>2280</v>
      </c>
      <c r="P15" s="203">
        <f>(K15*12+M15)-(D15*12+F15)+1</f>
        <v>12</v>
      </c>
      <c r="Q15" s="1114" t="s">
        <v>2281</v>
      </c>
      <c r="R15" s="1114"/>
      <c r="S15" s="204" t="s">
        <v>70</v>
      </c>
      <c r="U15" s="527"/>
      <c r="V15" s="1115" t="str">
        <f>IFERROR(VLOOKUP(Y5,【参考】数式用!$A$5:$AB$29,MATCH(V14,【参考】数式用!$B$4:$AB$4,0)+1,FALSE),"")</f>
        <v/>
      </c>
      <c r="W15" s="1116"/>
      <c r="X15" s="1116"/>
      <c r="Y15" s="1116"/>
      <c r="Z15" s="1117"/>
      <c r="AA15" s="1044"/>
      <c r="AB15" s="1045"/>
      <c r="AC15" s="1045"/>
      <c r="AD15" s="1045"/>
      <c r="AE15" s="1045"/>
      <c r="AF15" s="1045"/>
      <c r="AG15" s="1045"/>
      <c r="AH15" s="1045"/>
      <c r="AI15" s="1045"/>
      <c r="AJ15" s="1045"/>
      <c r="AK15" s="1045"/>
      <c r="AL15" s="1045"/>
      <c r="AM15" s="1045"/>
      <c r="AN15" s="1045"/>
      <c r="AO15" s="1045"/>
      <c r="AP15" s="1046"/>
      <c r="AS15" s="182"/>
      <c r="AT15" s="1167"/>
      <c r="AU15" s="1167"/>
      <c r="AV15" s="1167"/>
      <c r="AW15" s="1167"/>
      <c r="AX15" s="1167"/>
      <c r="AY15" s="1167"/>
      <c r="AZ15" s="1167"/>
      <c r="BA15" s="183"/>
    </row>
    <row r="16" spans="1:88" ht="6" customHeight="1" thickBot="1">
      <c r="A16" s="177"/>
      <c r="B16" s="205"/>
      <c r="C16" s="206"/>
      <c r="D16" s="207"/>
      <c r="E16" s="207"/>
      <c r="F16" s="207"/>
      <c r="G16" s="207"/>
      <c r="H16" s="207"/>
      <c r="I16" s="207"/>
      <c r="J16" s="207"/>
      <c r="K16" s="207"/>
      <c r="L16" s="207"/>
      <c r="M16" s="207"/>
      <c r="N16" s="207"/>
      <c r="O16" s="207"/>
      <c r="P16" s="207"/>
      <c r="Q16" s="207"/>
      <c r="R16" s="207"/>
      <c r="S16" s="208"/>
      <c r="U16" s="527"/>
      <c r="V16" s="1118"/>
      <c r="W16" s="1119"/>
      <c r="X16" s="1119"/>
      <c r="Y16" s="1119"/>
      <c r="Z16" s="1120"/>
      <c r="AA16" s="1047"/>
      <c r="AB16" s="1048"/>
      <c r="AC16" s="1048"/>
      <c r="AD16" s="1048"/>
      <c r="AE16" s="1048"/>
      <c r="AF16" s="1048"/>
      <c r="AG16" s="1048"/>
      <c r="AH16" s="1048"/>
      <c r="AI16" s="1048"/>
      <c r="AJ16" s="1048"/>
      <c r="AK16" s="1048"/>
      <c r="AL16" s="1048"/>
      <c r="AM16" s="1048"/>
      <c r="AN16" s="1048"/>
      <c r="AO16" s="1048"/>
      <c r="AP16" s="1049"/>
      <c r="AS16" s="182"/>
      <c r="AT16" s="1166"/>
      <c r="AU16" s="1166"/>
      <c r="AV16" s="1166"/>
      <c r="AW16" s="1166"/>
      <c r="AX16" s="1166"/>
      <c r="AY16" s="1166"/>
      <c r="AZ16" s="1166"/>
      <c r="BA16" s="183"/>
    </row>
    <row r="17" spans="2:60" ht="6.75" customHeight="1" thickBot="1">
      <c r="T17" s="528"/>
      <c r="U17" s="528"/>
      <c r="V17" s="210"/>
      <c r="W17" s="210"/>
      <c r="X17" s="210"/>
      <c r="Y17" s="210"/>
      <c r="Z17" s="210"/>
      <c r="AA17" s="211"/>
      <c r="AB17" s="211"/>
      <c r="AC17" s="211"/>
      <c r="AD17" s="211"/>
      <c r="AE17" s="211"/>
      <c r="AF17" s="211"/>
      <c r="AG17" s="211"/>
      <c r="AH17" s="211"/>
      <c r="AI17" s="211"/>
      <c r="AJ17" s="211"/>
      <c r="AK17" s="211"/>
      <c r="AL17" s="211"/>
      <c r="AM17" s="211"/>
      <c r="AN17" s="211"/>
      <c r="AO17" s="211"/>
      <c r="AP17" s="211"/>
      <c r="AS17" s="212"/>
      <c r="AT17" s="213"/>
      <c r="AU17" s="213"/>
      <c r="AV17" s="213"/>
      <c r="AW17" s="213"/>
      <c r="AX17" s="213"/>
      <c r="AY17" s="213"/>
      <c r="AZ17" s="213"/>
      <c r="BA17" s="214"/>
    </row>
    <row r="18" spans="2:60" ht="12" customHeight="1">
      <c r="B18" s="1102" t="s">
        <v>2206</v>
      </c>
      <c r="C18" s="1102"/>
      <c r="D18" s="1102"/>
      <c r="E18" s="1102"/>
      <c r="F18" s="1102"/>
      <c r="G18" s="1102"/>
      <c r="H18" s="1102"/>
      <c r="I18" s="1102"/>
      <c r="J18" s="1102"/>
      <c r="K18" s="1102"/>
      <c r="L18" s="1102"/>
      <c r="M18" s="1102"/>
      <c r="N18" s="1102"/>
      <c r="O18" s="1102"/>
      <c r="P18" s="1102"/>
      <c r="Q18" s="1102"/>
      <c r="R18" s="1102"/>
      <c r="S18" s="1102"/>
      <c r="AI18" s="215"/>
      <c r="AJ18" s="215"/>
      <c r="AK18" s="215"/>
      <c r="AL18" s="215"/>
      <c r="AM18" s="215"/>
      <c r="AN18" s="215"/>
      <c r="AO18" s="215"/>
      <c r="AP18" s="215"/>
      <c r="AQ18" s="215"/>
    </row>
    <row r="19" spans="2:60" ht="6" customHeight="1" thickBot="1">
      <c r="B19" s="1102"/>
      <c r="C19" s="1102"/>
      <c r="D19" s="1102"/>
      <c r="E19" s="1102"/>
      <c r="F19" s="1102"/>
      <c r="G19" s="1102"/>
      <c r="H19" s="1102"/>
      <c r="I19" s="1102"/>
      <c r="J19" s="1102"/>
      <c r="K19" s="1102"/>
      <c r="L19" s="1102"/>
      <c r="M19" s="1102"/>
      <c r="N19" s="1102"/>
      <c r="O19" s="1102"/>
      <c r="P19" s="1102"/>
      <c r="Q19" s="1102"/>
      <c r="R19" s="1102"/>
      <c r="S19" s="1102"/>
      <c r="AI19" s="215"/>
      <c r="AJ19" s="215"/>
      <c r="AK19" s="215"/>
      <c r="AL19" s="215"/>
      <c r="AM19" s="215"/>
      <c r="AN19" s="215"/>
      <c r="AO19" s="215"/>
      <c r="AP19" s="215"/>
      <c r="AQ19" s="215"/>
    </row>
    <row r="20" spans="2:60" ht="12.95" customHeight="1">
      <c r="B20" s="1103"/>
      <c r="C20" s="1103"/>
      <c r="D20" s="1103"/>
      <c r="E20" s="1103"/>
      <c r="F20" s="1103"/>
      <c r="G20" s="1103"/>
      <c r="H20" s="1103"/>
      <c r="I20" s="1103"/>
      <c r="J20" s="1103"/>
      <c r="K20" s="1103"/>
      <c r="L20" s="1103"/>
      <c r="M20" s="1103"/>
      <c r="N20" s="1103"/>
      <c r="O20" s="1103"/>
      <c r="P20" s="1103"/>
      <c r="Q20" s="1103"/>
      <c r="R20" s="1103"/>
      <c r="S20" s="1103"/>
      <c r="T20" s="216"/>
      <c r="U20" s="177"/>
      <c r="V20" s="1077" t="s">
        <v>239</v>
      </c>
      <c r="W20" s="1077"/>
      <c r="X20" s="1077"/>
      <c r="Y20" s="1077"/>
      <c r="Z20" s="1077"/>
      <c r="AA20" s="190"/>
      <c r="AB20" s="190"/>
      <c r="AC20" s="1077" t="str">
        <f>IF(F15=4,"R6.4～R6.5",IF(F15=5,"R6.5",""))</f>
        <v>R6.4～R6.5</v>
      </c>
      <c r="AD20" s="1077"/>
      <c r="AE20" s="1077"/>
      <c r="AF20" s="1077"/>
      <c r="AG20" s="1077"/>
      <c r="AH20" s="1077"/>
      <c r="AI20" s="190"/>
      <c r="AJ20" s="190"/>
      <c r="AK20" s="1077" t="str">
        <f>IF(OR(F15=4,F15=5),"R6.6","R"&amp;D15&amp;"."&amp;F15)&amp;"～R"&amp;K15&amp;"."&amp;M15</f>
        <v>R6.6～R7.3</v>
      </c>
      <c r="AL20" s="1077"/>
      <c r="AM20" s="1077"/>
      <c r="AN20" s="1077"/>
      <c r="AO20" s="1077"/>
      <c r="AP20" s="1077"/>
      <c r="AS20" s="988" t="str">
        <f>IFERROR(VLOOKUP(AS1,【参考】数式用2!E6:S23,9,FALSE),"")</f>
        <v/>
      </c>
      <c r="AT20" s="989"/>
      <c r="AU20" s="989"/>
      <c r="AV20" s="989"/>
      <c r="AW20" s="989"/>
      <c r="AX20" s="989"/>
      <c r="AY20" s="989"/>
      <c r="AZ20" s="989"/>
      <c r="BA20" s="989"/>
      <c r="BB20" s="989"/>
      <c r="BC20" s="989"/>
      <c r="BD20" s="989"/>
      <c r="BE20" s="989"/>
      <c r="BF20" s="989"/>
      <c r="BG20" s="989"/>
      <c r="BH20" s="990"/>
    </row>
    <row r="21" spans="2:60" ht="17.100000000000001" customHeight="1">
      <c r="B21" s="1019" t="s">
        <v>2289</v>
      </c>
      <c r="C21" s="1020"/>
      <c r="D21" s="1020"/>
      <c r="E21" s="1020"/>
      <c r="F21" s="1021"/>
      <c r="G21" s="1060" t="s">
        <v>240</v>
      </c>
      <c r="H21" s="1061"/>
      <c r="I21" s="1061"/>
      <c r="J21" s="1061"/>
      <c r="K21" s="1061"/>
      <c r="L21" s="1061"/>
      <c r="M21" s="1061"/>
      <c r="N21" s="1061"/>
      <c r="O21" s="1061"/>
      <c r="P21" s="1061"/>
      <c r="Q21" s="1061"/>
      <c r="R21" s="1061"/>
      <c r="S21" s="1061"/>
      <c r="T21" s="1062"/>
      <c r="U21" s="217"/>
      <c r="V21" s="525" t="str">
        <f>IFERROR(IF(L9="ベア加算","✓",""),"")</f>
        <v/>
      </c>
      <c r="W21" s="984" t="s">
        <v>14</v>
      </c>
      <c r="X21" s="984"/>
      <c r="Y21" s="984"/>
      <c r="Z21" s="984"/>
      <c r="AA21" s="997" t="s">
        <v>12</v>
      </c>
      <c r="AB21" s="998"/>
      <c r="AC21" s="219"/>
      <c r="AD21" s="1057" t="s">
        <v>14</v>
      </c>
      <c r="AE21" s="1057"/>
      <c r="AF21" s="1057"/>
      <c r="AG21" s="1057"/>
      <c r="AH21" s="1057"/>
      <c r="AI21" s="997" t="s">
        <v>12</v>
      </c>
      <c r="AJ21" s="998"/>
      <c r="AK21" s="220"/>
      <c r="AL21" s="1057" t="s">
        <v>14</v>
      </c>
      <c r="AM21" s="1057"/>
      <c r="AN21" s="1057"/>
      <c r="AO21" s="1057"/>
      <c r="AP21" s="1057"/>
      <c r="AS21" s="991"/>
      <c r="AT21" s="992"/>
      <c r="AU21" s="992"/>
      <c r="AV21" s="992"/>
      <c r="AW21" s="992"/>
      <c r="AX21" s="992"/>
      <c r="AY21" s="992"/>
      <c r="AZ21" s="992"/>
      <c r="BA21" s="992"/>
      <c r="BB21" s="992"/>
      <c r="BC21" s="992"/>
      <c r="BD21" s="992"/>
      <c r="BE21" s="992"/>
      <c r="BF21" s="992"/>
      <c r="BG21" s="992"/>
      <c r="BH21" s="993"/>
    </row>
    <row r="22" spans="2:60" ht="17.100000000000001" customHeight="1" thickBot="1">
      <c r="B22" s="1025"/>
      <c r="C22" s="1026"/>
      <c r="D22" s="1026"/>
      <c r="E22" s="1026"/>
      <c r="F22" s="1027"/>
      <c r="G22" s="1064"/>
      <c r="H22" s="1065"/>
      <c r="I22" s="1065"/>
      <c r="J22" s="1065"/>
      <c r="K22" s="1065"/>
      <c r="L22" s="1065"/>
      <c r="M22" s="1065"/>
      <c r="N22" s="1065"/>
      <c r="O22" s="1065"/>
      <c r="P22" s="1065"/>
      <c r="Q22" s="1065"/>
      <c r="R22" s="1065"/>
      <c r="S22" s="1065"/>
      <c r="T22" s="1066"/>
      <c r="U22" s="217"/>
      <c r="V22" s="221" t="str">
        <f>IFERROR(IF(L9="ベア加算なし","✓",""),"")</f>
        <v/>
      </c>
      <c r="W22" s="1011" t="s">
        <v>15</v>
      </c>
      <c r="X22" s="984"/>
      <c r="Y22" s="1012"/>
      <c r="Z22" s="1013"/>
      <c r="AA22" s="997"/>
      <c r="AB22" s="998"/>
      <c r="AC22" s="219"/>
      <c r="AD22" s="984" t="s">
        <v>15</v>
      </c>
      <c r="AE22" s="984"/>
      <c r="AF22" s="984"/>
      <c r="AG22" s="984"/>
      <c r="AH22" s="984"/>
      <c r="AI22" s="997"/>
      <c r="AJ22" s="998"/>
      <c r="AK22" s="220"/>
      <c r="AL22" s="984" t="s">
        <v>15</v>
      </c>
      <c r="AM22" s="984"/>
      <c r="AN22" s="984"/>
      <c r="AO22" s="984"/>
      <c r="AP22" s="984"/>
      <c r="AS22" s="994"/>
      <c r="AT22" s="995"/>
      <c r="AU22" s="995"/>
      <c r="AV22" s="995"/>
      <c r="AW22" s="995"/>
      <c r="AX22" s="995"/>
      <c r="AY22" s="995"/>
      <c r="AZ22" s="995"/>
      <c r="BA22" s="995"/>
      <c r="BB22" s="995"/>
      <c r="BC22" s="995"/>
      <c r="BD22" s="995"/>
      <c r="BE22" s="995"/>
      <c r="BF22" s="995"/>
      <c r="BG22" s="995"/>
      <c r="BH22" s="996"/>
    </row>
    <row r="23" spans="2:60" ht="11.25" customHeight="1" thickBot="1">
      <c r="G23" s="222"/>
      <c r="H23" s="222"/>
      <c r="I23" s="222"/>
      <c r="J23" s="222"/>
      <c r="K23" s="222"/>
      <c r="L23" s="222"/>
      <c r="M23" s="222"/>
      <c r="N23" s="222"/>
      <c r="O23" s="222"/>
      <c r="P23" s="222"/>
      <c r="Q23" s="222"/>
      <c r="R23" s="222"/>
      <c r="S23" s="222"/>
      <c r="T23" s="222"/>
      <c r="U23" s="223"/>
      <c r="V23" s="224"/>
      <c r="W23" s="196"/>
      <c r="X23" s="196"/>
      <c r="Y23" s="196"/>
      <c r="Z23" s="196"/>
      <c r="AC23" s="225"/>
      <c r="AD23" s="196"/>
      <c r="AE23" s="196"/>
      <c r="AF23" s="196"/>
      <c r="AG23" s="196"/>
      <c r="AH23" s="196"/>
      <c r="AP23" s="226"/>
      <c r="AS23" s="177"/>
      <c r="AT23" s="177"/>
      <c r="AU23" s="177"/>
      <c r="AV23" s="177"/>
      <c r="AW23" s="177"/>
      <c r="AX23" s="177"/>
      <c r="AY23" s="177"/>
      <c r="AZ23" s="177"/>
      <c r="BA23" s="177"/>
      <c r="BB23" s="177"/>
      <c r="BC23" s="177"/>
      <c r="BD23" s="177"/>
      <c r="BE23" s="177"/>
      <c r="BF23" s="177"/>
      <c r="BG23" s="177"/>
      <c r="BH23" s="226"/>
    </row>
    <row r="24" spans="2:60" ht="18" customHeight="1">
      <c r="B24" s="1019" t="s">
        <v>2214</v>
      </c>
      <c r="C24" s="1020"/>
      <c r="D24" s="1020"/>
      <c r="E24" s="1020"/>
      <c r="F24" s="1021"/>
      <c r="G24" s="1060" t="s">
        <v>241</v>
      </c>
      <c r="H24" s="1061"/>
      <c r="I24" s="1061"/>
      <c r="J24" s="1061"/>
      <c r="K24" s="1061"/>
      <c r="L24" s="1061"/>
      <c r="M24" s="1061"/>
      <c r="N24" s="1061"/>
      <c r="O24" s="1061"/>
      <c r="P24" s="1061"/>
      <c r="Q24" s="1061"/>
      <c r="R24" s="1061"/>
      <c r="S24" s="1061"/>
      <c r="T24" s="1062"/>
      <c r="U24" s="217"/>
      <c r="V24" s="525" t="str">
        <f>IFERROR(IF(OR(B9="処遇加算Ⅰ",B9="処遇加算Ⅱ"),"✓",""),"")</f>
        <v/>
      </c>
      <c r="W24" s="1029" t="s">
        <v>2249</v>
      </c>
      <c r="X24" s="1030"/>
      <c r="Y24" s="1030"/>
      <c r="Z24" s="1031"/>
      <c r="AA24" s="997" t="s">
        <v>12</v>
      </c>
      <c r="AB24" s="998"/>
      <c r="AC24" s="219"/>
      <c r="AD24" s="986" t="s">
        <v>14</v>
      </c>
      <c r="AE24" s="986"/>
      <c r="AF24" s="986"/>
      <c r="AG24" s="986"/>
      <c r="AH24" s="986"/>
      <c r="AI24" s="997" t="s">
        <v>12</v>
      </c>
      <c r="AJ24" s="998"/>
      <c r="AK24" s="219"/>
      <c r="AL24" s="986" t="s">
        <v>14</v>
      </c>
      <c r="AM24" s="986"/>
      <c r="AN24" s="986"/>
      <c r="AO24" s="986"/>
      <c r="AP24" s="986"/>
      <c r="AS24" s="98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990"/>
    </row>
    <row r="25" spans="2:60" ht="21" customHeight="1">
      <c r="B25" s="1022"/>
      <c r="C25" s="1023"/>
      <c r="D25" s="1023"/>
      <c r="E25" s="1023"/>
      <c r="F25" s="1024"/>
      <c r="G25" s="1044"/>
      <c r="H25" s="1045"/>
      <c r="I25" s="1045"/>
      <c r="J25" s="1045"/>
      <c r="K25" s="1045"/>
      <c r="L25" s="1045"/>
      <c r="M25" s="1045"/>
      <c r="N25" s="1045"/>
      <c r="O25" s="1045"/>
      <c r="P25" s="1045"/>
      <c r="Q25" s="1045"/>
      <c r="R25" s="1045"/>
      <c r="S25" s="1045"/>
      <c r="T25" s="1063"/>
      <c r="U25" s="217"/>
      <c r="V25" s="525" t="str">
        <f>IFERROR(IF(B9="処遇加算Ⅲ","✓",""),"")</f>
        <v/>
      </c>
      <c r="W25" s="1029" t="s">
        <v>19</v>
      </c>
      <c r="X25" s="1030"/>
      <c r="Y25" s="1030"/>
      <c r="Z25" s="1031"/>
      <c r="AA25" s="997"/>
      <c r="AB25" s="998"/>
      <c r="AC25" s="219"/>
      <c r="AD25" s="985" t="s">
        <v>17</v>
      </c>
      <c r="AE25" s="985"/>
      <c r="AF25" s="985"/>
      <c r="AG25" s="985"/>
      <c r="AH25" s="985"/>
      <c r="AI25" s="997"/>
      <c r="AJ25" s="998"/>
      <c r="AK25" s="220"/>
      <c r="AL25" s="985" t="s">
        <v>17</v>
      </c>
      <c r="AM25" s="985"/>
      <c r="AN25" s="985"/>
      <c r="AO25" s="985"/>
      <c r="AP25" s="985"/>
      <c r="AS25" s="991"/>
      <c r="AT25" s="992"/>
      <c r="AU25" s="992"/>
      <c r="AV25" s="992"/>
      <c r="AW25" s="992"/>
      <c r="AX25" s="992"/>
      <c r="AY25" s="992"/>
      <c r="AZ25" s="992"/>
      <c r="BA25" s="992"/>
      <c r="BB25" s="992"/>
      <c r="BC25" s="992"/>
      <c r="BD25" s="992"/>
      <c r="BE25" s="992"/>
      <c r="BF25" s="992"/>
      <c r="BG25" s="992"/>
      <c r="BH25" s="993"/>
    </row>
    <row r="26" spans="2:60" ht="18" customHeight="1" thickBot="1">
      <c r="B26" s="1025"/>
      <c r="C26" s="1026"/>
      <c r="D26" s="1026"/>
      <c r="E26" s="1026"/>
      <c r="F26" s="1027"/>
      <c r="G26" s="1064"/>
      <c r="H26" s="1065"/>
      <c r="I26" s="1065"/>
      <c r="J26" s="1065"/>
      <c r="K26" s="1065"/>
      <c r="L26" s="1065"/>
      <c r="M26" s="1065"/>
      <c r="N26" s="1065"/>
      <c r="O26" s="1065"/>
      <c r="P26" s="1065"/>
      <c r="Q26" s="1065"/>
      <c r="R26" s="1065"/>
      <c r="S26" s="1065"/>
      <c r="T26" s="1066"/>
      <c r="U26" s="191"/>
      <c r="V26" s="525" t="str">
        <f>IFERROR(IF(B9="処遇加算なし","✓",""),"")</f>
        <v/>
      </c>
      <c r="W26" s="1029" t="s">
        <v>2250</v>
      </c>
      <c r="X26" s="1030"/>
      <c r="Y26" s="1030"/>
      <c r="Z26" s="1031"/>
      <c r="AA26" s="997"/>
      <c r="AB26" s="998"/>
      <c r="AC26" s="219"/>
      <c r="AD26" s="986" t="s">
        <v>15</v>
      </c>
      <c r="AE26" s="986"/>
      <c r="AF26" s="986"/>
      <c r="AG26" s="986"/>
      <c r="AH26" s="986"/>
      <c r="AI26" s="997"/>
      <c r="AJ26" s="998"/>
      <c r="AK26" s="220"/>
      <c r="AL26" s="986" t="s">
        <v>15</v>
      </c>
      <c r="AM26" s="986"/>
      <c r="AN26" s="986"/>
      <c r="AO26" s="986"/>
      <c r="AP26" s="986"/>
      <c r="AS26" s="994"/>
      <c r="AT26" s="995"/>
      <c r="AU26" s="995"/>
      <c r="AV26" s="995"/>
      <c r="AW26" s="995"/>
      <c r="AX26" s="995"/>
      <c r="AY26" s="995"/>
      <c r="AZ26" s="995"/>
      <c r="BA26" s="995"/>
      <c r="BB26" s="995"/>
      <c r="BC26" s="995"/>
      <c r="BD26" s="995"/>
      <c r="BE26" s="995"/>
      <c r="BF26" s="995"/>
      <c r="BG26" s="995"/>
      <c r="BH26" s="996"/>
    </row>
    <row r="27" spans="2:60" ht="11.25" customHeight="1" thickBot="1">
      <c r="U27" s="223"/>
      <c r="V27" s="224"/>
      <c r="W27" s="196"/>
      <c r="X27" s="196"/>
      <c r="Y27" s="196"/>
      <c r="Z27" s="196"/>
      <c r="AC27" s="225"/>
      <c r="AD27" s="227"/>
      <c r="AE27" s="227"/>
      <c r="AF27" s="227"/>
      <c r="AG27" s="227"/>
      <c r="AH27" s="227"/>
      <c r="AK27" s="225"/>
      <c r="AL27" s="534"/>
      <c r="AM27" s="534"/>
      <c r="AN27" s="534"/>
      <c r="AO27" s="534"/>
      <c r="AP27" s="534"/>
      <c r="AS27" s="228"/>
      <c r="AT27" s="228"/>
      <c r="AU27" s="228"/>
      <c r="AV27" s="228"/>
      <c r="AW27" s="228"/>
      <c r="AX27" s="228"/>
      <c r="AY27" s="228"/>
      <c r="AZ27" s="228"/>
      <c r="BA27" s="228"/>
      <c r="BB27" s="228"/>
      <c r="BC27" s="228"/>
      <c r="BD27" s="228"/>
      <c r="BE27" s="228"/>
      <c r="BF27" s="228"/>
      <c r="BG27" s="228"/>
      <c r="BH27" s="228"/>
    </row>
    <row r="28" spans="2:60" ht="18" customHeight="1">
      <c r="B28" s="1019" t="s">
        <v>2215</v>
      </c>
      <c r="C28" s="1020"/>
      <c r="D28" s="1020"/>
      <c r="E28" s="1020"/>
      <c r="F28" s="1021"/>
      <c r="G28" s="1061" t="s">
        <v>2212</v>
      </c>
      <c r="H28" s="1061"/>
      <c r="I28" s="1061"/>
      <c r="J28" s="1061"/>
      <c r="K28" s="1061"/>
      <c r="L28" s="1061"/>
      <c r="M28" s="1061"/>
      <c r="N28" s="1061"/>
      <c r="O28" s="1061"/>
      <c r="P28" s="1061"/>
      <c r="Q28" s="1061"/>
      <c r="R28" s="1061"/>
      <c r="S28" s="1061"/>
      <c r="T28" s="1062"/>
      <c r="U28" s="217"/>
      <c r="V28" s="525" t="str">
        <f>IFERROR(IF(OR(B9="処遇加算Ⅰ",B9="処遇加算Ⅱ"),"✓",""),"")</f>
        <v/>
      </c>
      <c r="W28" s="1029" t="s">
        <v>2249</v>
      </c>
      <c r="X28" s="1030"/>
      <c r="Y28" s="1030"/>
      <c r="Z28" s="1031"/>
      <c r="AA28" s="997" t="s">
        <v>12</v>
      </c>
      <c r="AB28" s="998"/>
      <c r="AC28" s="219"/>
      <c r="AD28" s="986" t="s">
        <v>14</v>
      </c>
      <c r="AE28" s="986"/>
      <c r="AF28" s="986"/>
      <c r="AG28" s="986"/>
      <c r="AH28" s="986"/>
      <c r="AI28" s="997" t="s">
        <v>12</v>
      </c>
      <c r="AJ28" s="998"/>
      <c r="AK28" s="219"/>
      <c r="AL28" s="986" t="s">
        <v>14</v>
      </c>
      <c r="AM28" s="986"/>
      <c r="AN28" s="986"/>
      <c r="AO28" s="986"/>
      <c r="AP28" s="986"/>
      <c r="AS28" s="98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990"/>
    </row>
    <row r="29" spans="2:60" ht="21" customHeight="1">
      <c r="B29" s="1022"/>
      <c r="C29" s="1023"/>
      <c r="D29" s="1023"/>
      <c r="E29" s="1023"/>
      <c r="F29" s="1024"/>
      <c r="G29" s="1045"/>
      <c r="H29" s="1045"/>
      <c r="I29" s="1045"/>
      <c r="J29" s="1045"/>
      <c r="K29" s="1045"/>
      <c r="L29" s="1045"/>
      <c r="M29" s="1045"/>
      <c r="N29" s="1045"/>
      <c r="O29" s="1045"/>
      <c r="P29" s="1045"/>
      <c r="Q29" s="1045"/>
      <c r="R29" s="1045"/>
      <c r="S29" s="1045"/>
      <c r="T29" s="1063"/>
      <c r="U29" s="217"/>
      <c r="V29" s="525" t="str">
        <f>IFERROR(IF(B9="処遇加算Ⅲ","✓",""),"")</f>
        <v/>
      </c>
      <c r="W29" s="1029" t="s">
        <v>19</v>
      </c>
      <c r="X29" s="1030"/>
      <c r="Y29" s="1030"/>
      <c r="Z29" s="1031"/>
      <c r="AA29" s="997"/>
      <c r="AB29" s="998"/>
      <c r="AC29" s="219"/>
      <c r="AD29" s="985" t="s">
        <v>17</v>
      </c>
      <c r="AE29" s="985"/>
      <c r="AF29" s="985"/>
      <c r="AG29" s="985"/>
      <c r="AH29" s="985"/>
      <c r="AI29" s="997"/>
      <c r="AJ29" s="998"/>
      <c r="AK29" s="220"/>
      <c r="AL29" s="985" t="s">
        <v>17</v>
      </c>
      <c r="AM29" s="985"/>
      <c r="AN29" s="985"/>
      <c r="AO29" s="985"/>
      <c r="AP29" s="985"/>
      <c r="AS29" s="991"/>
      <c r="AT29" s="992"/>
      <c r="AU29" s="992"/>
      <c r="AV29" s="992"/>
      <c r="AW29" s="992"/>
      <c r="AX29" s="992"/>
      <c r="AY29" s="992"/>
      <c r="AZ29" s="992"/>
      <c r="BA29" s="992"/>
      <c r="BB29" s="992"/>
      <c r="BC29" s="992"/>
      <c r="BD29" s="992"/>
      <c r="BE29" s="992"/>
      <c r="BF29" s="992"/>
      <c r="BG29" s="992"/>
      <c r="BH29" s="993"/>
    </row>
    <row r="30" spans="2:60" ht="18" customHeight="1" thickBot="1">
      <c r="B30" s="1025"/>
      <c r="C30" s="1026"/>
      <c r="D30" s="1026"/>
      <c r="E30" s="1026"/>
      <c r="F30" s="1027"/>
      <c r="G30" s="1065"/>
      <c r="H30" s="1065"/>
      <c r="I30" s="1065"/>
      <c r="J30" s="1065"/>
      <c r="K30" s="1065"/>
      <c r="L30" s="1065"/>
      <c r="M30" s="1065"/>
      <c r="N30" s="1065"/>
      <c r="O30" s="1065"/>
      <c r="P30" s="1065"/>
      <c r="Q30" s="1065"/>
      <c r="R30" s="1065"/>
      <c r="S30" s="1065"/>
      <c r="T30" s="1066"/>
      <c r="U30" s="191"/>
      <c r="V30" s="525" t="str">
        <f>IFERROR(IF(B9="処遇加算なし","✓",""),"")</f>
        <v/>
      </c>
      <c r="W30" s="1029" t="s">
        <v>2250</v>
      </c>
      <c r="X30" s="1030"/>
      <c r="Y30" s="1030"/>
      <c r="Z30" s="1031"/>
      <c r="AA30" s="997"/>
      <c r="AB30" s="998"/>
      <c r="AC30" s="219"/>
      <c r="AD30" s="986" t="s">
        <v>15</v>
      </c>
      <c r="AE30" s="986"/>
      <c r="AF30" s="986"/>
      <c r="AG30" s="986"/>
      <c r="AH30" s="986"/>
      <c r="AI30" s="997"/>
      <c r="AJ30" s="998"/>
      <c r="AK30" s="220"/>
      <c r="AL30" s="986" t="s">
        <v>15</v>
      </c>
      <c r="AM30" s="986"/>
      <c r="AN30" s="986"/>
      <c r="AO30" s="986"/>
      <c r="AP30" s="986"/>
      <c r="AS30" s="994"/>
      <c r="AT30" s="995"/>
      <c r="AU30" s="995"/>
      <c r="AV30" s="995"/>
      <c r="AW30" s="995"/>
      <c r="AX30" s="995"/>
      <c r="AY30" s="995"/>
      <c r="AZ30" s="995"/>
      <c r="BA30" s="995"/>
      <c r="BB30" s="995"/>
      <c r="BC30" s="995"/>
      <c r="BD30" s="995"/>
      <c r="BE30" s="995"/>
      <c r="BF30" s="995"/>
      <c r="BG30" s="995"/>
      <c r="BH30" s="996"/>
    </row>
    <row r="31" spans="2:60" ht="11.25" customHeight="1" thickBot="1">
      <c r="U31" s="223"/>
      <c r="V31" s="224"/>
      <c r="W31" s="196"/>
      <c r="X31" s="196"/>
      <c r="Y31" s="196"/>
      <c r="Z31" s="196"/>
      <c r="AC31" s="225"/>
      <c r="AD31" s="227"/>
      <c r="AE31" s="227"/>
      <c r="AF31" s="227"/>
      <c r="AG31" s="227"/>
      <c r="AH31" s="227"/>
      <c r="AK31" s="225"/>
      <c r="AL31" s="534"/>
      <c r="AM31" s="534"/>
      <c r="AN31" s="534"/>
      <c r="AO31" s="534"/>
      <c r="AP31" s="534"/>
      <c r="AS31" s="228"/>
      <c r="AT31" s="228"/>
      <c r="AU31" s="228"/>
      <c r="AV31" s="228"/>
      <c r="AW31" s="228"/>
      <c r="AX31" s="228"/>
      <c r="AY31" s="228"/>
      <c r="AZ31" s="228"/>
      <c r="BA31" s="228"/>
      <c r="BB31" s="228"/>
      <c r="BC31" s="228"/>
      <c r="BD31" s="228"/>
      <c r="BE31" s="228"/>
      <c r="BF31" s="228"/>
      <c r="BG31" s="228"/>
      <c r="BH31" s="228"/>
    </row>
    <row r="32" spans="2:60" ht="15" customHeight="1">
      <c r="B32" s="1018" t="s">
        <v>2216</v>
      </c>
      <c r="C32" s="1018"/>
      <c r="D32" s="1018"/>
      <c r="E32" s="1018"/>
      <c r="F32" s="1018"/>
      <c r="G32" s="1028" t="s">
        <v>2213</v>
      </c>
      <c r="H32" s="1028"/>
      <c r="I32" s="1028"/>
      <c r="J32" s="1028"/>
      <c r="K32" s="1028"/>
      <c r="L32" s="1028"/>
      <c r="M32" s="1028"/>
      <c r="N32" s="1028"/>
      <c r="O32" s="1028"/>
      <c r="P32" s="1028"/>
      <c r="Q32" s="1028"/>
      <c r="R32" s="1028"/>
      <c r="S32" s="1028"/>
      <c r="T32" s="1028"/>
      <c r="U32" s="217"/>
      <c r="V32" s="525" t="str">
        <f>IFERROR(IF(B9="処遇加算Ⅰ","✓",""),"")</f>
        <v/>
      </c>
      <c r="W32" s="1011" t="s">
        <v>14</v>
      </c>
      <c r="X32" s="1012"/>
      <c r="Y32" s="1012"/>
      <c r="Z32" s="1013"/>
      <c r="AA32" s="1067" t="s">
        <v>12</v>
      </c>
      <c r="AB32" s="998"/>
      <c r="AC32" s="219"/>
      <c r="AD32" s="986" t="s">
        <v>14</v>
      </c>
      <c r="AE32" s="986"/>
      <c r="AF32" s="986"/>
      <c r="AG32" s="986"/>
      <c r="AH32" s="986"/>
      <c r="AI32" s="1067" t="s">
        <v>12</v>
      </c>
      <c r="AJ32" s="998"/>
      <c r="AK32" s="219"/>
      <c r="AL32" s="986" t="s">
        <v>14</v>
      </c>
      <c r="AM32" s="986"/>
      <c r="AN32" s="986"/>
      <c r="AO32" s="986"/>
      <c r="AP32" s="986"/>
      <c r="AS32" s="98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990"/>
    </row>
    <row r="33" spans="2:82" ht="21" customHeight="1">
      <c r="B33" s="1018"/>
      <c r="C33" s="1018"/>
      <c r="D33" s="1018"/>
      <c r="E33" s="1018"/>
      <c r="F33" s="1018"/>
      <c r="G33" s="1028"/>
      <c r="H33" s="1028"/>
      <c r="I33" s="1028"/>
      <c r="J33" s="1028"/>
      <c r="K33" s="1028"/>
      <c r="L33" s="1028"/>
      <c r="M33" s="1028"/>
      <c r="N33" s="1028"/>
      <c r="O33" s="1028"/>
      <c r="P33" s="1028"/>
      <c r="Q33" s="1028"/>
      <c r="R33" s="1028"/>
      <c r="S33" s="1028"/>
      <c r="T33" s="1028"/>
      <c r="U33" s="217"/>
      <c r="V33" s="525" t="str">
        <f>IFERROR(IF(AND(B9&lt;&gt;"",B9&lt;&gt;"処遇加算Ⅰ"),"✓",""),"")</f>
        <v/>
      </c>
      <c r="W33" s="1011" t="s">
        <v>15</v>
      </c>
      <c r="X33" s="1012"/>
      <c r="Y33" s="1012"/>
      <c r="Z33" s="1013"/>
      <c r="AA33" s="1067"/>
      <c r="AB33" s="998"/>
      <c r="AC33" s="219"/>
      <c r="AD33" s="1014" t="s">
        <v>17</v>
      </c>
      <c r="AE33" s="1014"/>
      <c r="AF33" s="1014"/>
      <c r="AG33" s="1014"/>
      <c r="AH33" s="1014"/>
      <c r="AI33" s="1067"/>
      <c r="AJ33" s="998"/>
      <c r="AK33" s="229"/>
      <c r="AL33" s="985" t="s">
        <v>17</v>
      </c>
      <c r="AM33" s="985"/>
      <c r="AN33" s="985"/>
      <c r="AO33" s="985"/>
      <c r="AP33" s="985"/>
      <c r="AS33" s="991"/>
      <c r="AT33" s="992"/>
      <c r="AU33" s="992"/>
      <c r="AV33" s="992"/>
      <c r="AW33" s="992"/>
      <c r="AX33" s="992"/>
      <c r="AY33" s="992"/>
      <c r="AZ33" s="992"/>
      <c r="BA33" s="992"/>
      <c r="BB33" s="992"/>
      <c r="BC33" s="992"/>
      <c r="BD33" s="992"/>
      <c r="BE33" s="992"/>
      <c r="BF33" s="992"/>
      <c r="BG33" s="992"/>
      <c r="BH33" s="993"/>
    </row>
    <row r="34" spans="2:82" ht="15" customHeight="1" thickBot="1">
      <c r="B34" s="1018"/>
      <c r="C34" s="1018"/>
      <c r="D34" s="1018"/>
      <c r="E34" s="1018"/>
      <c r="F34" s="1018"/>
      <c r="G34" s="1028"/>
      <c r="H34" s="1028"/>
      <c r="I34" s="1028"/>
      <c r="J34" s="1028"/>
      <c r="K34" s="1028"/>
      <c r="L34" s="1028"/>
      <c r="M34" s="1028"/>
      <c r="N34" s="1028"/>
      <c r="O34" s="1028"/>
      <c r="P34" s="1028"/>
      <c r="Q34" s="1028"/>
      <c r="R34" s="1028"/>
      <c r="S34" s="1028"/>
      <c r="T34" s="1028"/>
      <c r="U34" s="191"/>
      <c r="V34" s="224"/>
      <c r="W34" s="196"/>
      <c r="X34" s="196"/>
      <c r="Y34" s="196"/>
      <c r="Z34" s="196"/>
      <c r="AA34" s="1067"/>
      <c r="AB34" s="998"/>
      <c r="AC34" s="219"/>
      <c r="AD34" s="984" t="s">
        <v>15</v>
      </c>
      <c r="AE34" s="984"/>
      <c r="AF34" s="984"/>
      <c r="AG34" s="984"/>
      <c r="AH34" s="984"/>
      <c r="AI34" s="1067"/>
      <c r="AJ34" s="998"/>
      <c r="AK34" s="219"/>
      <c r="AL34" s="984" t="s">
        <v>15</v>
      </c>
      <c r="AM34" s="984"/>
      <c r="AN34" s="984"/>
      <c r="AO34" s="984"/>
      <c r="AP34" s="984"/>
      <c r="AS34" s="994"/>
      <c r="AT34" s="995"/>
      <c r="AU34" s="995"/>
      <c r="AV34" s="995"/>
      <c r="AW34" s="995"/>
      <c r="AX34" s="995"/>
      <c r="AY34" s="995"/>
      <c r="AZ34" s="995"/>
      <c r="BA34" s="995"/>
      <c r="BB34" s="995"/>
      <c r="BC34" s="995"/>
      <c r="BD34" s="995"/>
      <c r="BE34" s="995"/>
      <c r="BF34" s="995"/>
      <c r="BG34" s="995"/>
      <c r="BH34" s="996"/>
    </row>
    <row r="35" spans="2:82" ht="11.25" customHeight="1" thickBot="1">
      <c r="B35" s="230"/>
      <c r="C35" s="230"/>
      <c r="D35" s="230"/>
      <c r="E35" s="230"/>
      <c r="F35" s="230"/>
      <c r="G35" s="231"/>
      <c r="H35" s="231"/>
      <c r="I35" s="231"/>
      <c r="J35" s="231"/>
      <c r="K35" s="231"/>
      <c r="L35" s="231"/>
      <c r="M35" s="231"/>
      <c r="N35" s="231"/>
      <c r="O35" s="231"/>
      <c r="P35" s="231"/>
      <c r="Q35" s="231"/>
      <c r="R35" s="231"/>
      <c r="S35" s="231"/>
      <c r="T35" s="231"/>
      <c r="U35" s="223"/>
      <c r="V35" s="224"/>
      <c r="W35" s="196"/>
      <c r="X35" s="196"/>
      <c r="Y35" s="196"/>
      <c r="Z35" s="196"/>
      <c r="AC35" s="225"/>
      <c r="AD35" s="196"/>
      <c r="AE35" s="196"/>
      <c r="AF35" s="196"/>
      <c r="AG35" s="196"/>
      <c r="AH35" s="196"/>
      <c r="AK35" s="225"/>
      <c r="AL35" s="196"/>
      <c r="AM35" s="196"/>
      <c r="AN35" s="196"/>
      <c r="AO35" s="196"/>
      <c r="AP35" s="196"/>
      <c r="AR35" s="223"/>
      <c r="AS35" s="228"/>
      <c r="AT35" s="228"/>
      <c r="AU35" s="228"/>
      <c r="AV35" s="228"/>
      <c r="AW35" s="228"/>
      <c r="AX35" s="228"/>
      <c r="AY35" s="228"/>
      <c r="AZ35" s="228"/>
      <c r="BA35" s="228"/>
      <c r="BB35" s="228"/>
      <c r="BC35" s="228"/>
      <c r="BD35" s="228"/>
      <c r="BE35" s="228"/>
      <c r="BF35" s="228"/>
      <c r="BG35" s="228"/>
      <c r="BH35" s="228"/>
    </row>
    <row r="36" spans="2:82" ht="17.100000000000001" customHeight="1">
      <c r="B36" s="1018" t="s">
        <v>2217</v>
      </c>
      <c r="C36" s="1018"/>
      <c r="D36" s="1018"/>
      <c r="E36" s="1018"/>
      <c r="F36" s="1018"/>
      <c r="G36" s="1010" t="s">
        <v>2258</v>
      </c>
      <c r="H36" s="1010"/>
      <c r="I36" s="1010"/>
      <c r="J36" s="1010"/>
      <c r="K36" s="1010"/>
      <c r="L36" s="1010"/>
      <c r="M36" s="1010"/>
      <c r="N36" s="1010"/>
      <c r="O36" s="1010"/>
      <c r="P36" s="1010"/>
      <c r="Q36" s="1010"/>
      <c r="R36" s="1010"/>
      <c r="S36" s="1010"/>
      <c r="T36" s="1010"/>
      <c r="U36" s="217"/>
      <c r="V36" s="525" t="str">
        <f>IFERROR(IF(OR(G9="特定加算Ⅰ",G9="特定加算Ⅱ"),"✓",""),"")</f>
        <v/>
      </c>
      <c r="W36" s="1011" t="s">
        <v>14</v>
      </c>
      <c r="X36" s="1012"/>
      <c r="Y36" s="1012"/>
      <c r="Z36" s="1013"/>
      <c r="AA36" s="997" t="s">
        <v>12</v>
      </c>
      <c r="AB36" s="998"/>
      <c r="AC36" s="219"/>
      <c r="AD36" s="984" t="s">
        <v>14</v>
      </c>
      <c r="AE36" s="984"/>
      <c r="AF36" s="984"/>
      <c r="AG36" s="984"/>
      <c r="AH36" s="984"/>
      <c r="AI36" s="997" t="s">
        <v>12</v>
      </c>
      <c r="AJ36" s="998"/>
      <c r="AK36" s="219"/>
      <c r="AL36" s="984" t="s">
        <v>14</v>
      </c>
      <c r="AM36" s="984"/>
      <c r="AN36" s="984"/>
      <c r="AO36" s="984"/>
      <c r="AP36" s="984"/>
      <c r="AS36" s="98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990"/>
    </row>
    <row r="37" spans="2:82" ht="21" customHeight="1">
      <c r="B37" s="1018"/>
      <c r="C37" s="1018"/>
      <c r="D37" s="1018"/>
      <c r="E37" s="1018"/>
      <c r="F37" s="1018"/>
      <c r="G37" s="1010"/>
      <c r="H37" s="1010"/>
      <c r="I37" s="1010"/>
      <c r="J37" s="1010"/>
      <c r="K37" s="1010"/>
      <c r="L37" s="1010"/>
      <c r="M37" s="1010"/>
      <c r="N37" s="1010"/>
      <c r="O37" s="1010"/>
      <c r="P37" s="1010"/>
      <c r="Q37" s="1010"/>
      <c r="R37" s="1010"/>
      <c r="S37" s="1010"/>
      <c r="T37" s="1010"/>
      <c r="U37" s="217"/>
      <c r="V37" s="525" t="str">
        <f>IFERROR(IF(G9="特定加算なし","✓",""),"")</f>
        <v/>
      </c>
      <c r="W37" s="1011" t="s">
        <v>15</v>
      </c>
      <c r="X37" s="1012"/>
      <c r="Y37" s="1012"/>
      <c r="Z37" s="1013"/>
      <c r="AA37" s="997"/>
      <c r="AB37" s="998"/>
      <c r="AC37" s="980" t="s">
        <v>2360</v>
      </c>
      <c r="AD37" s="981"/>
      <c r="AE37" s="981"/>
      <c r="AF37" s="981"/>
      <c r="AG37" s="982"/>
      <c r="AH37" s="983"/>
      <c r="AI37" s="997"/>
      <c r="AJ37" s="998"/>
      <c r="AK37" s="980" t="s">
        <v>2360</v>
      </c>
      <c r="AL37" s="981"/>
      <c r="AM37" s="981"/>
      <c r="AN37" s="981"/>
      <c r="AO37" s="982"/>
      <c r="AP37" s="983"/>
      <c r="AS37" s="991"/>
      <c r="AT37" s="992"/>
      <c r="AU37" s="992"/>
      <c r="AV37" s="992"/>
      <c r="AW37" s="992"/>
      <c r="AX37" s="992"/>
      <c r="AY37" s="992"/>
      <c r="AZ37" s="992"/>
      <c r="BA37" s="992"/>
      <c r="BB37" s="992"/>
      <c r="BC37" s="992"/>
      <c r="BD37" s="992"/>
      <c r="BE37" s="992"/>
      <c r="BF37" s="992"/>
      <c r="BG37" s="992"/>
      <c r="BH37" s="993"/>
    </row>
    <row r="38" spans="2:82" ht="17.100000000000001" customHeight="1" thickBot="1">
      <c r="B38" s="1018"/>
      <c r="C38" s="1018"/>
      <c r="D38" s="1018"/>
      <c r="E38" s="1018"/>
      <c r="F38" s="1018"/>
      <c r="G38" s="1010"/>
      <c r="H38" s="1010"/>
      <c r="I38" s="1010"/>
      <c r="J38" s="1010"/>
      <c r="K38" s="1010"/>
      <c r="L38" s="1010"/>
      <c r="M38" s="1010"/>
      <c r="N38" s="1010"/>
      <c r="O38" s="1010"/>
      <c r="P38" s="1010"/>
      <c r="Q38" s="1010"/>
      <c r="R38" s="1010"/>
      <c r="S38" s="1010"/>
      <c r="T38" s="1010"/>
      <c r="U38" s="217"/>
      <c r="Z38" s="232"/>
      <c r="AA38" s="1067"/>
      <c r="AB38" s="998"/>
      <c r="AC38" s="219"/>
      <c r="AD38" s="984" t="s">
        <v>15</v>
      </c>
      <c r="AE38" s="984"/>
      <c r="AF38" s="984"/>
      <c r="AG38" s="984"/>
      <c r="AH38" s="984"/>
      <c r="AI38" s="997"/>
      <c r="AJ38" s="998"/>
      <c r="AK38" s="219"/>
      <c r="AL38" s="984" t="s">
        <v>15</v>
      </c>
      <c r="AM38" s="984"/>
      <c r="AN38" s="984"/>
      <c r="AO38" s="984"/>
      <c r="AP38" s="984"/>
      <c r="AS38" s="994"/>
      <c r="AT38" s="995"/>
      <c r="AU38" s="995"/>
      <c r="AV38" s="995"/>
      <c r="AW38" s="995"/>
      <c r="AX38" s="995"/>
      <c r="AY38" s="995"/>
      <c r="AZ38" s="995"/>
      <c r="BA38" s="995"/>
      <c r="BB38" s="995"/>
      <c r="BC38" s="995"/>
      <c r="BD38" s="995"/>
      <c r="BE38" s="995"/>
      <c r="BF38" s="995"/>
      <c r="BG38" s="995"/>
      <c r="BH38" s="996"/>
    </row>
    <row r="39" spans="2:82" ht="11.25" customHeight="1" thickBot="1">
      <c r="B39" s="230"/>
      <c r="C39" s="230"/>
      <c r="D39" s="230"/>
      <c r="E39" s="230"/>
      <c r="F39" s="230"/>
      <c r="G39" s="231"/>
      <c r="H39" s="231"/>
      <c r="I39" s="231"/>
      <c r="J39" s="231"/>
      <c r="K39" s="231"/>
      <c r="L39" s="231"/>
      <c r="M39" s="231"/>
      <c r="N39" s="231"/>
      <c r="O39" s="231"/>
      <c r="P39" s="231"/>
      <c r="Q39" s="231"/>
      <c r="R39" s="231"/>
      <c r="S39" s="231"/>
      <c r="T39" s="231"/>
      <c r="V39" s="224"/>
      <c r="W39" s="196"/>
      <c r="X39" s="196"/>
      <c r="Y39" s="196"/>
      <c r="Z39" s="196"/>
      <c r="AC39" s="225"/>
      <c r="AD39" s="196"/>
      <c r="AE39" s="196"/>
      <c r="AF39" s="196"/>
      <c r="AG39" s="196"/>
      <c r="AH39" s="196"/>
      <c r="AK39" s="225"/>
      <c r="AL39" s="196"/>
      <c r="AM39" s="196"/>
      <c r="AN39" s="196"/>
      <c r="AO39" s="196"/>
      <c r="AP39" s="196"/>
      <c r="AS39" s="535"/>
      <c r="AT39" s="535"/>
      <c r="AU39" s="535"/>
      <c r="AV39" s="535"/>
      <c r="AW39" s="535"/>
      <c r="AX39" s="535"/>
      <c r="AY39" s="535"/>
      <c r="AZ39" s="535"/>
      <c r="BA39" s="535"/>
      <c r="BB39" s="535"/>
      <c r="BC39" s="535"/>
      <c r="BD39" s="535"/>
      <c r="BE39" s="535"/>
      <c r="BF39" s="535"/>
      <c r="BG39" s="535"/>
      <c r="BH39" s="535"/>
    </row>
    <row r="40" spans="2:82" ht="17.100000000000001" customHeight="1">
      <c r="B40" s="1018" t="s">
        <v>2218</v>
      </c>
      <c r="C40" s="1018"/>
      <c r="D40" s="1018"/>
      <c r="E40" s="1018"/>
      <c r="F40" s="1018"/>
      <c r="G40" s="1028" t="str">
        <f>IFERROR(VLOOKUP(Y5,【参考】数式用!AS5:AT29,2,0),"")</f>
        <v/>
      </c>
      <c r="H40" s="1028"/>
      <c r="I40" s="1028"/>
      <c r="J40" s="1028"/>
      <c r="K40" s="1028"/>
      <c r="L40" s="1028"/>
      <c r="M40" s="1028"/>
      <c r="N40" s="1028"/>
      <c r="O40" s="1028"/>
      <c r="P40" s="1028"/>
      <c r="Q40" s="1028"/>
      <c r="R40" s="1028"/>
      <c r="S40" s="1028"/>
      <c r="T40" s="1028"/>
      <c r="U40" s="191"/>
      <c r="V40" s="525" t="str">
        <f>IFERROR(IF(G9="特定加算Ⅰ","✓",""),"")</f>
        <v/>
      </c>
      <c r="W40" s="1011" t="s">
        <v>14</v>
      </c>
      <c r="X40" s="1012"/>
      <c r="Y40" s="1012"/>
      <c r="Z40" s="1013"/>
      <c r="AA40" s="997" t="s">
        <v>12</v>
      </c>
      <c r="AB40" s="998"/>
      <c r="AC40" s="219"/>
      <c r="AD40" s="984" t="s">
        <v>14</v>
      </c>
      <c r="AE40" s="984"/>
      <c r="AF40" s="984"/>
      <c r="AG40" s="984"/>
      <c r="AH40" s="984"/>
      <c r="AI40" s="997" t="s">
        <v>12</v>
      </c>
      <c r="AJ40" s="998"/>
      <c r="AK40" s="219"/>
      <c r="AL40" s="984" t="s">
        <v>14</v>
      </c>
      <c r="AM40" s="984"/>
      <c r="AN40" s="984"/>
      <c r="AO40" s="984"/>
      <c r="AP40" s="984"/>
      <c r="AS40" s="98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990"/>
    </row>
    <row r="41" spans="2:82" ht="22.5" customHeight="1">
      <c r="B41" s="1018"/>
      <c r="C41" s="1018"/>
      <c r="D41" s="1018"/>
      <c r="E41" s="1018"/>
      <c r="F41" s="1018"/>
      <c r="G41" s="1028"/>
      <c r="H41" s="1028"/>
      <c r="I41" s="1028"/>
      <c r="J41" s="1028"/>
      <c r="K41" s="1028"/>
      <c r="L41" s="1028"/>
      <c r="M41" s="1028"/>
      <c r="N41" s="1028"/>
      <c r="O41" s="1028"/>
      <c r="P41" s="1028"/>
      <c r="Q41" s="1028"/>
      <c r="R41" s="1028"/>
      <c r="S41" s="1028"/>
      <c r="T41" s="1028"/>
      <c r="U41" s="191"/>
      <c r="V41" s="525" t="str">
        <f>IFERROR(IF(OR(G9="特定加算Ⅱ",G9="特定加算なし"),"✓",""),"")</f>
        <v/>
      </c>
      <c r="W41" s="1011" t="s">
        <v>15</v>
      </c>
      <c r="X41" s="1012"/>
      <c r="Y41" s="1012"/>
      <c r="Z41" s="1013"/>
      <c r="AA41" s="997"/>
      <c r="AB41" s="998"/>
      <c r="AC41" s="233" t="s">
        <v>85</v>
      </c>
      <c r="AD41" s="1132" t="s">
        <v>2265</v>
      </c>
      <c r="AE41" s="1133"/>
      <c r="AF41" s="1133"/>
      <c r="AG41" s="1133"/>
      <c r="AH41" s="1134"/>
      <c r="AI41" s="997"/>
      <c r="AJ41" s="998"/>
      <c r="AK41" s="233" t="s">
        <v>85</v>
      </c>
      <c r="AL41" s="1132"/>
      <c r="AM41" s="1133"/>
      <c r="AN41" s="1133"/>
      <c r="AO41" s="1133"/>
      <c r="AP41" s="1134"/>
      <c r="AS41" s="991"/>
      <c r="AT41" s="992"/>
      <c r="AU41" s="992"/>
      <c r="AV41" s="992"/>
      <c r="AW41" s="992"/>
      <c r="AX41" s="992"/>
      <c r="AY41" s="992"/>
      <c r="AZ41" s="992"/>
      <c r="BA41" s="992"/>
      <c r="BB41" s="992"/>
      <c r="BC41" s="992"/>
      <c r="BD41" s="992"/>
      <c r="BE41" s="992"/>
      <c r="BF41" s="992"/>
      <c r="BG41" s="992"/>
      <c r="BH41" s="993"/>
    </row>
    <row r="42" spans="2:82" ht="17.100000000000001" customHeight="1" thickBot="1">
      <c r="B42" s="1018"/>
      <c r="C42" s="1018"/>
      <c r="D42" s="1018"/>
      <c r="E42" s="1018"/>
      <c r="F42" s="1018"/>
      <c r="G42" s="1028"/>
      <c r="H42" s="1028"/>
      <c r="I42" s="1028"/>
      <c r="J42" s="1028"/>
      <c r="K42" s="1028"/>
      <c r="L42" s="1028"/>
      <c r="M42" s="1028"/>
      <c r="N42" s="1028"/>
      <c r="O42" s="1028"/>
      <c r="P42" s="1028"/>
      <c r="Q42" s="1028"/>
      <c r="R42" s="1028"/>
      <c r="S42" s="1028"/>
      <c r="T42" s="1028"/>
      <c r="U42" s="191"/>
      <c r="V42" s="184"/>
      <c r="W42" s="234"/>
      <c r="X42" s="234"/>
      <c r="Y42" s="234"/>
      <c r="Z42" s="234"/>
      <c r="AA42" s="528"/>
      <c r="AB42" s="528"/>
      <c r="AC42" s="235"/>
      <c r="AD42" s="984" t="s">
        <v>15</v>
      </c>
      <c r="AE42" s="984"/>
      <c r="AF42" s="984"/>
      <c r="AG42" s="984"/>
      <c r="AH42" s="984"/>
      <c r="AI42" s="528"/>
      <c r="AJ42" s="528"/>
      <c r="AK42" s="235"/>
      <c r="AL42" s="984" t="s">
        <v>15</v>
      </c>
      <c r="AM42" s="984"/>
      <c r="AN42" s="984"/>
      <c r="AO42" s="984"/>
      <c r="AP42" s="984"/>
      <c r="AS42" s="994"/>
      <c r="AT42" s="995"/>
      <c r="AU42" s="995"/>
      <c r="AV42" s="995"/>
      <c r="AW42" s="995"/>
      <c r="AX42" s="995"/>
      <c r="AY42" s="995"/>
      <c r="AZ42" s="995"/>
      <c r="BA42" s="995"/>
      <c r="BB42" s="995"/>
      <c r="BC42" s="995"/>
      <c r="BD42" s="995"/>
      <c r="BE42" s="995"/>
      <c r="BF42" s="995"/>
      <c r="BG42" s="995"/>
      <c r="BH42" s="996"/>
    </row>
    <row r="43" spans="2:82" ht="11.25" customHeight="1" thickBot="1">
      <c r="B43" s="230"/>
      <c r="C43" s="230"/>
      <c r="D43" s="230"/>
      <c r="E43" s="230"/>
      <c r="F43" s="230"/>
      <c r="G43" s="236"/>
      <c r="H43" s="236"/>
      <c r="I43" s="236"/>
      <c r="J43" s="236"/>
      <c r="K43" s="236"/>
      <c r="L43" s="236"/>
      <c r="M43" s="236"/>
      <c r="N43" s="236"/>
      <c r="O43" s="236"/>
      <c r="P43" s="236"/>
      <c r="Q43" s="236"/>
      <c r="R43" s="236"/>
      <c r="S43" s="236"/>
      <c r="T43" s="236"/>
      <c r="U43" s="223"/>
      <c r="V43" s="224"/>
      <c r="W43" s="196"/>
      <c r="X43" s="196"/>
      <c r="Y43" s="196"/>
      <c r="Z43" s="196"/>
      <c r="AD43" s="196"/>
      <c r="AE43" s="196"/>
      <c r="AF43" s="196"/>
      <c r="AG43" s="196"/>
      <c r="AH43" s="196"/>
      <c r="AL43" s="196"/>
      <c r="AM43" s="196"/>
      <c r="AN43" s="196"/>
      <c r="AO43" s="196"/>
      <c r="AP43" s="196"/>
      <c r="AS43" s="228"/>
      <c r="AT43" s="228"/>
      <c r="AU43" s="228"/>
      <c r="AV43" s="228"/>
      <c r="AW43" s="228"/>
      <c r="AX43" s="228"/>
      <c r="AY43" s="228"/>
      <c r="AZ43" s="228"/>
      <c r="BA43" s="228"/>
      <c r="BB43" s="228"/>
      <c r="BC43" s="228"/>
      <c r="BD43" s="228"/>
      <c r="BE43" s="228"/>
      <c r="BF43" s="228"/>
      <c r="BG43" s="228"/>
      <c r="BH43" s="228"/>
    </row>
    <row r="44" spans="2:82" ht="17.100000000000001" customHeight="1">
      <c r="B44" s="1018" t="s">
        <v>2219</v>
      </c>
      <c r="C44" s="1018"/>
      <c r="D44" s="1018"/>
      <c r="E44" s="1018"/>
      <c r="F44" s="1018"/>
      <c r="G44" s="1028" t="s">
        <v>2156</v>
      </c>
      <c r="H44" s="1028"/>
      <c r="I44" s="1028"/>
      <c r="J44" s="1028"/>
      <c r="K44" s="1028"/>
      <c r="L44" s="1028"/>
      <c r="M44" s="1028"/>
      <c r="N44" s="1028"/>
      <c r="O44" s="1028"/>
      <c r="P44" s="1028"/>
      <c r="Q44" s="1028"/>
      <c r="R44" s="1028"/>
      <c r="S44" s="1028"/>
      <c r="T44" s="1028"/>
      <c r="U44" s="217"/>
      <c r="V44" s="525" t="str">
        <f>IFERROR(IF(OR(G9="特定加算Ⅰ",G9="特定加算Ⅱ"),"✓",""),"")</f>
        <v/>
      </c>
      <c r="W44" s="1011" t="s">
        <v>14</v>
      </c>
      <c r="X44" s="1012"/>
      <c r="Y44" s="1012"/>
      <c r="Z44" s="1013"/>
      <c r="AA44" s="997" t="s">
        <v>12</v>
      </c>
      <c r="AB44" s="998"/>
      <c r="AC44" s="219"/>
      <c r="AD44" s="984" t="s">
        <v>14</v>
      </c>
      <c r="AE44" s="984"/>
      <c r="AF44" s="984"/>
      <c r="AG44" s="984"/>
      <c r="AH44" s="984"/>
      <c r="AI44" s="997" t="s">
        <v>12</v>
      </c>
      <c r="AJ44" s="998"/>
      <c r="AK44" s="219"/>
      <c r="AL44" s="984" t="s">
        <v>14</v>
      </c>
      <c r="AM44" s="984"/>
      <c r="AN44" s="984"/>
      <c r="AO44" s="984"/>
      <c r="AP44" s="984"/>
      <c r="AS44" s="988"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990"/>
    </row>
    <row r="45" spans="2:82" ht="17.100000000000001" customHeight="1" thickBot="1">
      <c r="B45" s="1018"/>
      <c r="C45" s="1018"/>
      <c r="D45" s="1018"/>
      <c r="E45" s="1018"/>
      <c r="F45" s="1018"/>
      <c r="G45" s="1028"/>
      <c r="H45" s="1028"/>
      <c r="I45" s="1028"/>
      <c r="J45" s="1028"/>
      <c r="K45" s="1028"/>
      <c r="L45" s="1028"/>
      <c r="M45" s="1028"/>
      <c r="N45" s="1028"/>
      <c r="O45" s="1028"/>
      <c r="P45" s="1028"/>
      <c r="Q45" s="1028"/>
      <c r="R45" s="1028"/>
      <c r="S45" s="1028"/>
      <c r="T45" s="1028"/>
      <c r="U45" s="217"/>
      <c r="V45" s="525" t="str">
        <f>IFERROR(IF(G9="特定加算なし","✓",""),"")</f>
        <v/>
      </c>
      <c r="W45" s="1011" t="s">
        <v>15</v>
      </c>
      <c r="X45" s="1012"/>
      <c r="Y45" s="1012"/>
      <c r="Z45" s="1013"/>
      <c r="AA45" s="997"/>
      <c r="AB45" s="998"/>
      <c r="AC45" s="219"/>
      <c r="AD45" s="984" t="s">
        <v>15</v>
      </c>
      <c r="AE45" s="984"/>
      <c r="AF45" s="984"/>
      <c r="AG45" s="984"/>
      <c r="AH45" s="984"/>
      <c r="AI45" s="997"/>
      <c r="AJ45" s="998"/>
      <c r="AK45" s="219"/>
      <c r="AL45" s="984" t="s">
        <v>15</v>
      </c>
      <c r="AM45" s="984"/>
      <c r="AN45" s="984"/>
      <c r="AO45" s="984"/>
      <c r="AP45" s="984"/>
      <c r="AS45" s="994"/>
      <c r="AT45" s="995"/>
      <c r="AU45" s="995"/>
      <c r="AV45" s="995"/>
      <c r="AW45" s="995"/>
      <c r="AX45" s="995"/>
      <c r="AY45" s="995"/>
      <c r="AZ45" s="995"/>
      <c r="BA45" s="995"/>
      <c r="BB45" s="995"/>
      <c r="BC45" s="995"/>
      <c r="BD45" s="995"/>
      <c r="BE45" s="995"/>
      <c r="BF45" s="995"/>
      <c r="BG45" s="995"/>
      <c r="BH45" s="996"/>
      <c r="BO45" s="237"/>
    </row>
    <row r="46" spans="2:82" ht="11.25" customHeight="1">
      <c r="B46" s="223"/>
      <c r="AJ46" s="238"/>
      <c r="AK46" s="238"/>
      <c r="AL46" s="238"/>
      <c r="AM46" s="238"/>
      <c r="AN46" s="238"/>
      <c r="AO46" s="238"/>
      <c r="AP46" s="238"/>
    </row>
    <row r="47" spans="2:82" ht="21" customHeight="1">
      <c r="B47" s="1102" t="s">
        <v>2311</v>
      </c>
      <c r="C47" s="1102"/>
      <c r="D47" s="1102"/>
      <c r="E47" s="1102"/>
      <c r="F47" s="1102"/>
      <c r="G47" s="1102"/>
      <c r="H47" s="1102"/>
      <c r="I47" s="1102"/>
      <c r="J47" s="1102"/>
      <c r="K47" s="1102"/>
      <c r="L47" s="1102"/>
      <c r="M47" s="1102"/>
      <c r="N47" s="1102"/>
      <c r="O47" s="1102"/>
      <c r="P47" s="1102"/>
      <c r="Q47" s="1102"/>
      <c r="R47" s="1102"/>
      <c r="S47" s="1102"/>
      <c r="T47" s="1102"/>
      <c r="U47" s="1102"/>
      <c r="V47" s="1102"/>
      <c r="W47" s="1102"/>
      <c r="X47" s="1102"/>
      <c r="Y47" s="1102"/>
      <c r="Z47" s="1102"/>
      <c r="AA47" s="1102"/>
      <c r="AB47" s="1102"/>
      <c r="AC47" s="1102"/>
      <c r="AD47" s="1102"/>
      <c r="AE47" s="1102"/>
      <c r="AF47" s="1102"/>
      <c r="AG47" s="1102"/>
      <c r="AH47" s="1102"/>
      <c r="AS47" s="239" t="s">
        <v>2259</v>
      </c>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0"/>
      <c r="BR47" s="240"/>
      <c r="BS47" s="240"/>
      <c r="BT47" s="240"/>
      <c r="BU47" s="240"/>
      <c r="BV47" s="240"/>
      <c r="BW47" s="240"/>
      <c r="BX47" s="240"/>
      <c r="BY47" s="240"/>
      <c r="BZ47" s="240"/>
    </row>
    <row r="48" spans="2:82" ht="12.95" customHeight="1" thickBot="1">
      <c r="B48" s="1143"/>
      <c r="C48" s="1144"/>
      <c r="D48" s="1144"/>
      <c r="E48" s="1144"/>
      <c r="F48" s="1145"/>
      <c r="G48" s="1163" t="str">
        <f>IF(F15=4,"R6.4～R6.5",IF(F15=5,"R6.5",""))</f>
        <v>R6.4～R6.5</v>
      </c>
      <c r="H48" s="1163"/>
      <c r="I48" s="1163"/>
      <c r="J48" s="1163"/>
      <c r="K48" s="1163"/>
      <c r="L48" s="1163"/>
      <c r="M48" s="1163"/>
      <c r="N48" s="1163"/>
      <c r="O48" s="1163"/>
      <c r="P48" s="1163"/>
      <c r="Q48" s="1163"/>
      <c r="R48" s="1163"/>
      <c r="S48" s="1163"/>
      <c r="T48" s="1163"/>
      <c r="U48" s="1163"/>
      <c r="V48" s="1163"/>
      <c r="W48" s="1163"/>
      <c r="X48" s="1163"/>
      <c r="Y48" s="1163"/>
      <c r="Z48" s="1163"/>
      <c r="AA48" s="997" t="s">
        <v>12</v>
      </c>
      <c r="AB48" s="998"/>
      <c r="AC48" s="1163" t="str">
        <f>IF(OR(F15=4,F15=5),"R6.6","R"&amp;D15&amp;"."&amp;F15)&amp;"～R"&amp;K15&amp;"."&amp;M15</f>
        <v>R6.6～R7.3</v>
      </c>
      <c r="AD48" s="1163"/>
      <c r="AE48" s="1163"/>
      <c r="AF48" s="1163"/>
      <c r="AG48" s="1163"/>
      <c r="AH48" s="1163"/>
      <c r="AS48" s="1006" t="str">
        <f>IFERROR(IF(AND(OR(AP58=1,AP58=2),OR(AP59=1,AP59=2),OR(AP60=1,AP60=2)),"処遇加算Ⅰ",IF(AND(OR(AP58=1,AP58=2),OR(AP59=1,AP59=2),OR(AP60=0,AP60=3)),"処遇加算Ⅱ",IF(OR(OR(AP58=1,AP58=2),OR(AP59=1,AP59=2)),"処遇加算Ⅲ",""))),"")</f>
        <v/>
      </c>
      <c r="AT48" s="1006"/>
      <c r="AU48" s="1006"/>
      <c r="AV48" s="1006"/>
      <c r="AW48" s="1006" t="str">
        <f>IFERROR(IF(AND(OR(AP61=1,AP61=2),AP62=1,AP63=1),"特定加算Ⅰ",IF(AND(OR(AP61=1,AP61=2),AP62=2,AP63=1),"特定加算Ⅱ",IF(OR(AP61=3,AP62=2,AP63=2),"特定加算なし",""))),"")</f>
        <v>特定加算なし</v>
      </c>
      <c r="AX48" s="1006"/>
      <c r="AY48" s="1006"/>
      <c r="AZ48" s="1006"/>
      <c r="BA48" s="1006" t="str">
        <f>IFERROR(IF(AP57=1,"ベア加算",IF(AP57=2,"ベア加算なし","")),"")</f>
        <v/>
      </c>
      <c r="BB48" s="1006"/>
      <c r="BC48" s="1006"/>
      <c r="BD48" s="1006"/>
      <c r="BE48" s="1007" t="str">
        <f>AS48&amp;AW48&amp;BA48</f>
        <v>特定加算なし</v>
      </c>
      <c r="BF48" s="1007"/>
      <c r="BG48" s="1007"/>
      <c r="BH48" s="1007"/>
      <c r="BI48" s="1007"/>
      <c r="BJ48" s="1007"/>
      <c r="BK48" s="1007"/>
      <c r="BL48" s="1007"/>
      <c r="BM48" s="1007"/>
      <c r="BN48" s="1007"/>
      <c r="BO48" s="1007"/>
      <c r="BP48" s="1007"/>
      <c r="BQ48" s="240"/>
      <c r="BR48" s="240"/>
      <c r="BS48" s="240"/>
      <c r="BT48" s="240"/>
      <c r="BU48" s="240"/>
      <c r="BV48" s="240"/>
      <c r="BW48" s="240"/>
      <c r="BX48" s="240"/>
      <c r="BY48" s="240"/>
      <c r="BZ48" s="240"/>
      <c r="CD48" s="241"/>
    </row>
    <row r="49" spans="2:86" ht="18" customHeight="1">
      <c r="B49" s="1146" t="s">
        <v>2158</v>
      </c>
      <c r="C49" s="1147"/>
      <c r="D49" s="1147"/>
      <c r="E49" s="1147"/>
      <c r="F49" s="1148"/>
      <c r="G49" s="1137" t="str">
        <f>IFERROR(IF(AND(OR(AH58=1,AH58=2),OR(AH59=1,AH59=2),OR(AH60=1,AH60=2)),"処遇加算Ⅰ",IF(AND(OR(AH58=1,AH58=2),OR(AH59=1,AH59=2),OR(AH60=0,AH60=3)),"処遇加算Ⅱ",IF(OR(OR(AH58=1,AH58=2),OR(AH59=1,AH59=2)),"処遇加算Ⅲ",""))),"")</f>
        <v/>
      </c>
      <c r="H49" s="1138"/>
      <c r="I49" s="1138"/>
      <c r="J49" s="1138"/>
      <c r="K49" s="1164"/>
      <c r="L49" s="1137" t="str">
        <f>IFERROR(IF(G9="","",IF(AND(OR(AH61=1,AH61=2),AH62=1,AH63=1),"特定加算Ⅰ",IF(AND(OR(AH61=1,AH61=2),AH62=2,AH63=1),"特定加算Ⅱ",IF(OR(AH61=3,AH62=2,AH63=2),"特定加算なし","")))),"")</f>
        <v/>
      </c>
      <c r="M49" s="1138"/>
      <c r="N49" s="1138"/>
      <c r="O49" s="1138"/>
      <c r="P49" s="1139"/>
      <c r="Q49" s="1140" t="str">
        <f>IFERROR(IF(OR(L9="ベア加算",AND(L9="ベア加算なし",AH57=1)),"ベア加算",IF(AH57=2,"ベア加算なし","")),"")</f>
        <v/>
      </c>
      <c r="R49" s="1138"/>
      <c r="S49" s="1138"/>
      <c r="T49" s="1138"/>
      <c r="U49" s="1139"/>
      <c r="V49" s="1141" t="s">
        <v>10</v>
      </c>
      <c r="W49" s="1142"/>
      <c r="X49" s="1142"/>
      <c r="Y49" s="1142"/>
      <c r="Z49" s="1142"/>
      <c r="AA49" s="1067"/>
      <c r="AB49" s="1067"/>
      <c r="AC49" s="1152" t="str">
        <f>IFERROR(VLOOKUP(BE48,【参考】数式用2!E6:F23,2,FALSE),"")</f>
        <v/>
      </c>
      <c r="AD49" s="1153"/>
      <c r="AE49" s="1153"/>
      <c r="AF49" s="1153"/>
      <c r="AG49" s="1153"/>
      <c r="AH49" s="1154"/>
      <c r="AS49" s="239" t="s">
        <v>2189</v>
      </c>
      <c r="AT49" s="240"/>
      <c r="AU49" s="240"/>
      <c r="AV49" s="240"/>
      <c r="AW49" s="240"/>
      <c r="AX49" s="240"/>
      <c r="AY49" s="240"/>
      <c r="AZ49" s="240"/>
      <c r="BA49" s="240"/>
      <c r="BB49" s="240"/>
      <c r="BC49" s="240"/>
      <c r="BD49" s="240"/>
      <c r="BE49" s="240"/>
      <c r="BF49" s="240"/>
      <c r="BG49" s="240"/>
      <c r="BH49" s="240"/>
      <c r="BI49" s="240"/>
      <c r="BJ49" s="240"/>
      <c r="BK49" s="240"/>
      <c r="BL49" s="240"/>
      <c r="BM49" s="240"/>
      <c r="BN49" s="242" t="s">
        <v>2193</v>
      </c>
      <c r="BO49" s="240"/>
      <c r="BP49" s="240"/>
      <c r="BQ49" s="240"/>
      <c r="BR49" s="240"/>
      <c r="BS49" s="240"/>
      <c r="BT49" s="240"/>
      <c r="BV49" s="239" t="s">
        <v>2196</v>
      </c>
      <c r="BW49" s="240"/>
      <c r="BX49" s="240"/>
      <c r="BY49" s="240"/>
      <c r="BZ49" s="240"/>
      <c r="CA49" s="240"/>
      <c r="CD49" s="241"/>
    </row>
    <row r="50" spans="2:86" ht="18" customHeight="1" thickBot="1">
      <c r="B50" s="1146" t="s">
        <v>2159</v>
      </c>
      <c r="C50" s="1147"/>
      <c r="D50" s="1147"/>
      <c r="E50" s="1147"/>
      <c r="F50" s="1148"/>
      <c r="G50" s="1155" t="str">
        <f>IFERROR(VLOOKUP(Y5,【参考】数式用!$A$5:$J$29,MATCH(G49,【参考】数式用!$B$4:$J$4,0)+1,0),"")</f>
        <v/>
      </c>
      <c r="H50" s="1156"/>
      <c r="I50" s="1156"/>
      <c r="J50" s="1156"/>
      <c r="K50" s="1157"/>
      <c r="L50" s="1155" t="str">
        <f>IFERROR(VLOOKUP(Y5,【参考】数式用!$A$5:$J$29,MATCH(L49,【参考】数式用!$B$4:$J$4,0)+1,0),"")</f>
        <v/>
      </c>
      <c r="M50" s="1156"/>
      <c r="N50" s="1156"/>
      <c r="O50" s="1156"/>
      <c r="P50" s="1158"/>
      <c r="Q50" s="1159" t="str">
        <f>IFERROR(VLOOKUP(Y5,【参考】数式用!$A$5:$J$29,MATCH(Q49,【参考】数式用!$B$4:$J$4,0)+1,0),"")</f>
        <v/>
      </c>
      <c r="R50" s="1156"/>
      <c r="S50" s="1156"/>
      <c r="T50" s="1156"/>
      <c r="U50" s="1158"/>
      <c r="V50" s="1110">
        <f>SUM(G50,L50,Q50)</f>
        <v>0</v>
      </c>
      <c r="W50" s="1111"/>
      <c r="X50" s="1111"/>
      <c r="Y50" s="1111"/>
      <c r="Z50" s="1111"/>
      <c r="AA50" s="1067"/>
      <c r="AB50" s="1067"/>
      <c r="AC50" s="1160" t="str">
        <f>IFERROR(VLOOKUP(Y5,【参考】数式用!$A$5:$AB$29,MATCH(AC49,【参考】数式用!$B$4:$AB$4,0)+1,FALSE),"")</f>
        <v/>
      </c>
      <c r="AD50" s="1161"/>
      <c r="AE50" s="1161"/>
      <c r="AF50" s="1161"/>
      <c r="AG50" s="1161"/>
      <c r="AH50" s="1162"/>
      <c r="AS50" s="1004" t="s">
        <v>2190</v>
      </c>
      <c r="AT50" s="1004"/>
      <c r="AU50" s="1004"/>
      <c r="AV50" s="1004"/>
      <c r="AW50" s="1004" t="s">
        <v>2191</v>
      </c>
      <c r="AX50" s="1004"/>
      <c r="AY50" s="1004"/>
      <c r="AZ50" s="1004"/>
      <c r="BA50" s="1004" t="s">
        <v>13</v>
      </c>
      <c r="BB50" s="1004"/>
      <c r="BC50" s="1004"/>
      <c r="BD50" s="1004"/>
      <c r="BE50" s="1004" t="s">
        <v>2192</v>
      </c>
      <c r="BF50" s="1004"/>
      <c r="BG50" s="1004"/>
      <c r="BH50" s="1004"/>
      <c r="BI50" s="1004" t="s">
        <v>2195</v>
      </c>
      <c r="BJ50" s="1004"/>
      <c r="BK50" s="1004"/>
      <c r="BL50" s="1004"/>
      <c r="BM50" s="240"/>
      <c r="BN50" s="1004" t="s">
        <v>2194</v>
      </c>
      <c r="BO50" s="1004"/>
      <c r="BP50" s="1004"/>
      <c r="BQ50" s="1004"/>
      <c r="BR50" s="1004"/>
      <c r="BS50" s="1004"/>
      <c r="BT50" s="240"/>
      <c r="BV50" s="1169" t="s">
        <v>2197</v>
      </c>
      <c r="BW50" s="1170"/>
      <c r="BX50" s="1170"/>
      <c r="BY50" s="1170"/>
      <c r="BZ50" s="1170"/>
      <c r="CA50" s="1171"/>
      <c r="CD50" s="241"/>
    </row>
    <row r="51" spans="2:86" ht="17.25" customHeight="1">
      <c r="B51" s="1149" t="s">
        <v>2288</v>
      </c>
      <c r="C51" s="1150"/>
      <c r="D51" s="1150"/>
      <c r="E51" s="1150"/>
      <c r="F51" s="1151"/>
      <c r="G51" s="1129" t="str">
        <f>IFERROR(ROUNDDOWN(ROUND(AM5*G50,0)*P5,0)*H53,"")</f>
        <v/>
      </c>
      <c r="H51" s="1129"/>
      <c r="I51" s="1129"/>
      <c r="J51" s="1129"/>
      <c r="K51" s="147" t="s">
        <v>2283</v>
      </c>
      <c r="L51" s="1128" t="str">
        <f>IFERROR(ROUNDDOWN(ROUND(AM5*L50,0)*P5,0)*H53,"")</f>
        <v/>
      </c>
      <c r="M51" s="1129"/>
      <c r="N51" s="1129"/>
      <c r="O51" s="1129"/>
      <c r="P51" s="147" t="s">
        <v>2283</v>
      </c>
      <c r="Q51" s="1128" t="str">
        <f>IFERROR(ROUNDDOWN(ROUND(AM5*Q50,0)*P5,0)*H53,"")</f>
        <v/>
      </c>
      <c r="R51" s="1129"/>
      <c r="S51" s="1129"/>
      <c r="T51" s="1129"/>
      <c r="U51" s="148" t="s">
        <v>2283</v>
      </c>
      <c r="V51" s="1135">
        <f>IFERROR(SUM(G51,L51,Q51),"")</f>
        <v>0</v>
      </c>
      <c r="W51" s="1136"/>
      <c r="X51" s="1136"/>
      <c r="Y51" s="1136"/>
      <c r="Z51" s="149" t="s">
        <v>2283</v>
      </c>
      <c r="AB51" s="150"/>
      <c r="AC51" s="1128" t="str">
        <f>IFERROR(ROUNDDOWN(ROUND(AM5*AC50,0)*P5,0)*AD53,"")</f>
        <v/>
      </c>
      <c r="AD51" s="1129"/>
      <c r="AE51" s="1129"/>
      <c r="AF51" s="1129"/>
      <c r="AG51" s="1129"/>
      <c r="AH51" s="148" t="s">
        <v>2283</v>
      </c>
      <c r="AS51" s="1009" t="str">
        <f>IFERROR(ROUNDDOWN(ROUND(AM5*(G50-B10),0)*P5,0)*H53,"")</f>
        <v/>
      </c>
      <c r="AT51" s="1009"/>
      <c r="AU51" s="1009"/>
      <c r="AV51" s="1009"/>
      <c r="AW51" s="1009" t="str">
        <f>IFERROR(ROUNDDOWN(ROUND(AM5*(L50-G10),0)*P5,0)*H53,"")</f>
        <v/>
      </c>
      <c r="AX51" s="1009"/>
      <c r="AY51" s="1009"/>
      <c r="AZ51" s="1009"/>
      <c r="BA51" s="1009" t="str">
        <f>IFERROR(ROUNDDOWN(ROUND(AM5*(Q50-L10),0)*P5,0)*H53,"")</f>
        <v/>
      </c>
      <c r="BB51" s="1009"/>
      <c r="BC51" s="1009"/>
      <c r="BD51" s="1009"/>
      <c r="BE51" s="1009" t="str">
        <f>IFERROR(ROUNDDOWN(ROUND(AM5*(AC50-Q10),0)*P5,0)*AD53,"")</f>
        <v/>
      </c>
      <c r="BF51" s="1009"/>
      <c r="BG51" s="1009"/>
      <c r="BH51" s="1009"/>
      <c r="BI51" s="1009">
        <f>SUM(AS51:BH51)</f>
        <v>0</v>
      </c>
      <c r="BJ51" s="1009"/>
      <c r="BK51" s="1009"/>
      <c r="BL51" s="1009"/>
      <c r="BM51" s="240"/>
      <c r="BN51" s="1009" t="str">
        <f>IFERROR(ROUNDDOWN(ROUNDDOWN(ROUND(AM5*(VLOOKUP(Y5,【参考】数式用!$A$5:$AB$29,14,FALSE)),0)*P5,0)*AD53*0.5,0),"")</f>
        <v/>
      </c>
      <c r="BO51" s="1009"/>
      <c r="BP51" s="1009"/>
      <c r="BQ51" s="1009"/>
      <c r="BR51" s="1009"/>
      <c r="BS51" s="1009"/>
      <c r="BT51" s="240"/>
      <c r="BV51" s="1172">
        <f>IF(AND(Q49="ベア加算なし",BA48="ベア加算"),ROUNDDOWN(ROUND(AM5*VLOOKUP(Y5,【参考】数式用!$A$5:$AB$29,9,FALSE),0)*P5,0)*AD53,0)</f>
        <v>0</v>
      </c>
      <c r="BW51" s="1173"/>
      <c r="BX51" s="1173"/>
      <c r="BY51" s="1173"/>
      <c r="BZ51" s="1173"/>
      <c r="CA51" s="1174"/>
      <c r="CD51" s="241"/>
    </row>
    <row r="52" spans="2:86" ht="13.5" customHeight="1">
      <c r="B52" s="1149"/>
      <c r="C52" s="1150"/>
      <c r="D52" s="1150"/>
      <c r="E52" s="1150"/>
      <c r="F52" s="1151"/>
      <c r="G52" s="1070" t="str">
        <f>IFERROR("("&amp;TEXT(G51/H53,"#,##0円")&amp;"/月)","")</f>
        <v/>
      </c>
      <c r="H52" s="1071"/>
      <c r="I52" s="1071"/>
      <c r="J52" s="1071"/>
      <c r="K52" s="1071"/>
      <c r="L52" s="1071" t="str">
        <f>IFERROR("("&amp;TEXT(L51/H53,"#,##0円")&amp;"/月)","")</f>
        <v/>
      </c>
      <c r="M52" s="1071"/>
      <c r="N52" s="1071"/>
      <c r="O52" s="1071"/>
      <c r="P52" s="1071"/>
      <c r="Q52" s="1071" t="str">
        <f>IFERROR("("&amp;TEXT(Q51/H53,"#,##0円")&amp;"/月)","")</f>
        <v/>
      </c>
      <c r="R52" s="1071"/>
      <c r="S52" s="1071"/>
      <c r="T52" s="1071"/>
      <c r="U52" s="1071"/>
      <c r="V52" s="1071" t="str">
        <f>IFERROR("("&amp;TEXT(V51/H53,"#,##0円")&amp;"/月)","")</f>
        <v>(0円/月)</v>
      </c>
      <c r="W52" s="1071"/>
      <c r="X52" s="1071"/>
      <c r="Y52" s="1071"/>
      <c r="Z52" s="1071"/>
      <c r="AB52" s="150"/>
      <c r="AC52" s="1130" t="str">
        <f>IFERROR("("&amp;TEXT(AC51/AD53,"#,##0円")&amp;"/月)","")</f>
        <v/>
      </c>
      <c r="AD52" s="1131"/>
      <c r="AE52" s="1131"/>
      <c r="AF52" s="1131"/>
      <c r="AG52" s="1131"/>
      <c r="AH52" s="1070"/>
      <c r="AS52" s="243"/>
      <c r="AT52" s="243"/>
      <c r="AU52" s="243"/>
      <c r="AV52" s="243"/>
      <c r="AW52" s="243"/>
      <c r="AX52" s="243"/>
      <c r="AY52" s="243"/>
      <c r="AZ52" s="243"/>
      <c r="BA52" s="243"/>
      <c r="BB52" s="243"/>
      <c r="BC52" s="243"/>
      <c r="BD52" s="243"/>
      <c r="BE52" s="243"/>
      <c r="BF52" s="243"/>
      <c r="BG52" s="243"/>
      <c r="BH52" s="243"/>
      <c r="BI52" s="243"/>
      <c r="BJ52" s="243"/>
      <c r="BK52" s="243"/>
      <c r="BL52" s="243"/>
      <c r="BM52" s="240"/>
      <c r="BN52" s="243"/>
      <c r="BO52" s="243"/>
      <c r="BP52" s="243"/>
      <c r="BQ52" s="243"/>
      <c r="BR52" s="243"/>
      <c r="BS52" s="243"/>
      <c r="BT52" s="240"/>
      <c r="BU52" s="243"/>
      <c r="BV52" s="243"/>
      <c r="BW52" s="243"/>
      <c r="BX52" s="243"/>
      <c r="BY52" s="243"/>
      <c r="BZ52" s="243"/>
      <c r="CD52" s="241"/>
    </row>
    <row r="53" spans="2:86" s="244" customFormat="1" ht="11.25" customHeight="1">
      <c r="G53" s="245" t="s">
        <v>196</v>
      </c>
      <c r="H53" s="246">
        <f>IF(F15=4,2,IF(F15=5,1,""))</f>
        <v>2</v>
      </c>
      <c r="I53" s="246" t="s">
        <v>2284</v>
      </c>
      <c r="J53" s="246"/>
      <c r="K53" s="246"/>
      <c r="L53" s="246"/>
      <c r="M53" s="246"/>
      <c r="N53" s="246"/>
      <c r="O53" s="246"/>
      <c r="P53" s="246"/>
      <c r="Q53" s="246"/>
      <c r="R53" s="246"/>
      <c r="S53" s="246"/>
      <c r="T53" s="246"/>
      <c r="U53" s="246"/>
      <c r="V53" s="246"/>
      <c r="W53" s="246"/>
      <c r="X53" s="246"/>
      <c r="Y53" s="246"/>
      <c r="Z53" s="246"/>
      <c r="AA53" s="246"/>
      <c r="AB53" s="246"/>
      <c r="AC53" s="245" t="s">
        <v>196</v>
      </c>
      <c r="AD53" s="246">
        <f>IF(F15=4,P15-2,IF(F15=5,P15-1,P15))</f>
        <v>10</v>
      </c>
      <c r="AE53" s="246" t="s">
        <v>2284</v>
      </c>
      <c r="AF53" s="246"/>
      <c r="AG53" s="246"/>
      <c r="AH53" s="246"/>
    </row>
    <row r="54" spans="2:86" ht="6" customHeight="1">
      <c r="BX54" s="247"/>
    </row>
    <row r="55" spans="2:86" ht="18" customHeight="1"/>
    <row r="56" spans="2:86" ht="23.25" customHeight="1">
      <c r="U56" s="1007" t="s">
        <v>239</v>
      </c>
      <c r="V56" s="1007"/>
      <c r="W56" s="1007"/>
      <c r="X56" s="1007"/>
      <c r="Y56" s="1007"/>
      <c r="Z56" s="1007"/>
      <c r="AA56" s="244"/>
      <c r="AB56" s="248"/>
      <c r="AC56" s="1007" t="str">
        <f>IF(F15=4,"R6.4～R6.5",IF(F15=5,"R6.5",""))</f>
        <v>R6.4～R6.5</v>
      </c>
      <c r="AD56" s="1007"/>
      <c r="AE56" s="1007"/>
      <c r="AF56" s="1007"/>
      <c r="AG56" s="1007"/>
      <c r="AH56" s="1007"/>
      <c r="AI56" s="249"/>
      <c r="AJ56" s="248"/>
      <c r="AK56" s="1007" t="str">
        <f>IF(OR(F15=4,F15=5),"R6.6","R"&amp;D15&amp;"."&amp;F15)&amp;"～R"&amp;K15&amp;"."&amp;M15</f>
        <v>R6.6～R7.3</v>
      </c>
      <c r="AL56" s="1007"/>
      <c r="AM56" s="1007"/>
      <c r="AN56" s="1007"/>
      <c r="AO56" s="1007"/>
      <c r="AP56" s="1007"/>
      <c r="AQ56" s="244"/>
      <c r="AR56" s="244"/>
      <c r="AS56" s="1015" t="s">
        <v>2404</v>
      </c>
      <c r="AT56" s="1015"/>
      <c r="AU56" s="1015"/>
      <c r="AV56" s="1015"/>
      <c r="AW56" s="1015" t="s">
        <v>2403</v>
      </c>
      <c r="AX56" s="1015"/>
      <c r="AY56" s="1015"/>
      <c r="AZ56" s="1015"/>
    </row>
    <row r="57" spans="2:86" ht="15.95" customHeight="1">
      <c r="U57" s="1004" t="s">
        <v>2198</v>
      </c>
      <c r="V57" s="1004"/>
      <c r="W57" s="1004"/>
      <c r="X57" s="1004"/>
      <c r="Y57" s="1004"/>
      <c r="Z57" s="526" t="str">
        <f>IF(AND(B9&lt;&gt;"処遇加算なし",F15=4),IF(V21="✓",1,IF(V22="✓",2,"")),"")</f>
        <v/>
      </c>
      <c r="AA57" s="244"/>
      <c r="AB57" s="248"/>
      <c r="AC57" s="1004" t="s">
        <v>2198</v>
      </c>
      <c r="AD57" s="1004"/>
      <c r="AE57" s="1004"/>
      <c r="AF57" s="1004"/>
      <c r="AG57" s="1004"/>
      <c r="AH57" s="533">
        <f>IF(AND(F15&lt;&gt;4,F15&lt;&gt;5),0,IF(AT8="○",1,0))</f>
        <v>0</v>
      </c>
      <c r="AI57" s="252"/>
      <c r="AJ57" s="248"/>
      <c r="AK57" s="1004" t="s">
        <v>2198</v>
      </c>
      <c r="AL57" s="1004"/>
      <c r="AM57" s="1004"/>
      <c r="AN57" s="1004"/>
      <c r="AO57" s="1004"/>
      <c r="AP57" s="533">
        <f>IF(AT8="○",1,0)</f>
        <v>0</v>
      </c>
      <c r="AQ57" s="244"/>
      <c r="AR57" s="244"/>
      <c r="AS57" s="1003"/>
      <c r="AT57" s="1003"/>
      <c r="AU57" s="1003"/>
      <c r="AV57" s="1003"/>
      <c r="AW57" s="1016"/>
      <c r="AX57" s="1016"/>
      <c r="AY57" s="1016"/>
      <c r="AZ57" s="1016"/>
      <c r="BP57" s="250"/>
      <c r="BR57" s="250"/>
      <c r="BS57" s="250"/>
      <c r="BT57" s="250"/>
      <c r="BU57" s="250"/>
      <c r="BV57" s="250"/>
      <c r="BW57" s="250"/>
      <c r="BX57" s="250"/>
      <c r="BY57" s="250"/>
      <c r="BZ57" s="250"/>
      <c r="CA57" s="250"/>
      <c r="CB57" s="250"/>
      <c r="CC57" s="250"/>
      <c r="CD57" s="250"/>
      <c r="CE57" s="250"/>
      <c r="CF57" s="250"/>
      <c r="CH57" s="253"/>
    </row>
    <row r="58" spans="2:86" ht="15.95" customHeight="1">
      <c r="U58" s="1032" t="s">
        <v>2199</v>
      </c>
      <c r="V58" s="1032"/>
      <c r="W58" s="1032"/>
      <c r="X58" s="1032"/>
      <c r="Y58" s="1032"/>
      <c r="Z58" s="526" t="str">
        <f>IF(AND(B9&lt;&gt;"処遇加算なし",F15=4),IF(V24="✓",1,IF(V25="✓",2,IF(V26="✓",3,""))),"")</f>
        <v/>
      </c>
      <c r="AA58" s="244"/>
      <c r="AB58" s="248"/>
      <c r="AC58" s="1032" t="s">
        <v>2199</v>
      </c>
      <c r="AD58" s="1032"/>
      <c r="AE58" s="1032"/>
      <c r="AF58" s="1032"/>
      <c r="AG58" s="1032"/>
      <c r="AH58" s="533">
        <f>IF(AND(F15&lt;&gt;4,F15&lt;&gt;5),0,IF(AU8="○",1,3))</f>
        <v>3</v>
      </c>
      <c r="AI58" s="252"/>
      <c r="AJ58" s="248"/>
      <c r="AK58" s="1032" t="s">
        <v>2199</v>
      </c>
      <c r="AL58" s="1032"/>
      <c r="AM58" s="1032"/>
      <c r="AN58" s="1032"/>
      <c r="AO58" s="1032"/>
      <c r="AP58" s="533">
        <f>IF(AU8="○",1,3)</f>
        <v>3</v>
      </c>
      <c r="AQ58" s="244"/>
      <c r="AR58" s="244"/>
      <c r="AS58" s="1004" t="str">
        <f>IF(OR(AND(Z58=1,AH58=3),AND(Z58=1,AP58=3),AND(Z58=2,AH58=3,AH59=3),AND(Z58=2,AP58=3,AP59=3)),"○","")</f>
        <v/>
      </c>
      <c r="AT58" s="1004"/>
      <c r="AU58" s="1004"/>
      <c r="AV58" s="1004"/>
      <c r="AW58" s="1004" t="str">
        <f>IF(OR(AND(Z58=1,AH58=2),AND(Z58=1,AP58=2),AND(Z58=2,AH58=2,AH59=2),AND(Z58=2,AP58=2,AP59=2)),"○","")</f>
        <v/>
      </c>
      <c r="AX58" s="1004"/>
      <c r="AY58" s="1004"/>
      <c r="AZ58" s="1004"/>
      <c r="BP58" s="250"/>
      <c r="BR58" s="250"/>
      <c r="BS58" s="250"/>
      <c r="BT58" s="250"/>
      <c r="BU58" s="250"/>
      <c r="BV58" s="250"/>
      <c r="BW58" s="250"/>
      <c r="BX58" s="250"/>
      <c r="BY58" s="250"/>
      <c r="BZ58" s="250"/>
      <c r="CA58" s="250"/>
      <c r="CB58" s="250"/>
      <c r="CC58" s="250"/>
      <c r="CD58" s="250"/>
      <c r="CE58" s="250"/>
      <c r="CF58" s="250"/>
      <c r="CH58" s="253"/>
    </row>
    <row r="59" spans="2:86" ht="15.95" customHeight="1">
      <c r="U59" s="1032" t="s">
        <v>2200</v>
      </c>
      <c r="V59" s="1032"/>
      <c r="W59" s="1032"/>
      <c r="X59" s="1032"/>
      <c r="Y59" s="1032"/>
      <c r="Z59" s="526" t="str">
        <f>IF(AND(B9&lt;&gt;"処遇加算なし",F15=4),IF(V28="✓",1,IF(V29="✓",2,IF(V30="✓",3,""))),"")</f>
        <v/>
      </c>
      <c r="AA59" s="244"/>
      <c r="AB59" s="248"/>
      <c r="AC59" s="1032" t="s">
        <v>2200</v>
      </c>
      <c r="AD59" s="1032"/>
      <c r="AE59" s="1032"/>
      <c r="AF59" s="1032"/>
      <c r="AG59" s="1032"/>
      <c r="AH59" s="533">
        <f>IF(AND(F15&lt;&gt;4,F15&lt;&gt;5),0,IF(AV8="○",1,3))</f>
        <v>3</v>
      </c>
      <c r="AI59" s="252"/>
      <c r="AJ59" s="248"/>
      <c r="AK59" s="1032" t="s">
        <v>2200</v>
      </c>
      <c r="AL59" s="1032"/>
      <c r="AM59" s="1032"/>
      <c r="AN59" s="1032"/>
      <c r="AO59" s="1032"/>
      <c r="AP59" s="533">
        <f>IF(AV8="○",1,3)</f>
        <v>3</v>
      </c>
      <c r="AQ59" s="244"/>
      <c r="AR59" s="244"/>
      <c r="AS59" s="1004" t="str">
        <f>IF(OR(AND(Z59=1,AH59=3),AND(Z59=1,AP59=3),AND(Z59=2,AH58=3,AH59=3),AND(Z59=2,AP58=3,AP59=3)),"○","")</f>
        <v/>
      </c>
      <c r="AT59" s="1004"/>
      <c r="AU59" s="1004"/>
      <c r="AV59" s="1004"/>
      <c r="AW59" s="1004" t="str">
        <f>IF(OR(AND(Z59=1,AH58=2),AND(Z59=1,AP58=2),AND(Z59=2,AH58=2,AH59=2),AND(Z59=2,AP58=2,AP59=2)),"○","")</f>
        <v/>
      </c>
      <c r="AX59" s="1004"/>
      <c r="AY59" s="1004"/>
      <c r="AZ59" s="1004"/>
      <c r="BP59" s="250"/>
      <c r="BR59" s="250"/>
      <c r="BS59" s="250"/>
      <c r="BT59" s="250"/>
      <c r="BU59" s="250"/>
      <c r="BV59" s="250"/>
      <c r="BW59" s="250"/>
      <c r="BX59" s="250"/>
      <c r="BY59" s="250"/>
      <c r="BZ59" s="250"/>
      <c r="CA59" s="250"/>
      <c r="CB59" s="250"/>
      <c r="CC59" s="250"/>
      <c r="CD59" s="250"/>
      <c r="CE59" s="250"/>
      <c r="CF59" s="250"/>
      <c r="CH59" s="253"/>
    </row>
    <row r="60" spans="2:86" ht="15.95" customHeight="1">
      <c r="U60" s="1032" t="s">
        <v>2201</v>
      </c>
      <c r="V60" s="1032"/>
      <c r="W60" s="1032"/>
      <c r="X60" s="1032"/>
      <c r="Y60" s="1032"/>
      <c r="Z60" s="526" t="str">
        <f>IF(AND(B9&lt;&gt;"処遇加算なし",F15=4),IF(V32="✓",1,IF(V33="✓",2,"")),"")</f>
        <v/>
      </c>
      <c r="AA60" s="244"/>
      <c r="AB60" s="248"/>
      <c r="AC60" s="1032" t="s">
        <v>2201</v>
      </c>
      <c r="AD60" s="1032"/>
      <c r="AE60" s="1032"/>
      <c r="AF60" s="1032"/>
      <c r="AG60" s="1032"/>
      <c r="AH60" s="533">
        <f>IF(AND(F15&lt;&gt;4,F15&lt;&gt;5),0,IF(AW8="○",1,3))</f>
        <v>3</v>
      </c>
      <c r="AI60" s="252"/>
      <c r="AJ60" s="248"/>
      <c r="AK60" s="1032" t="s">
        <v>2201</v>
      </c>
      <c r="AL60" s="1032"/>
      <c r="AM60" s="1032"/>
      <c r="AN60" s="1032"/>
      <c r="AO60" s="1032"/>
      <c r="AP60" s="533">
        <f>IF(AW8="○",1,3)</f>
        <v>3</v>
      </c>
      <c r="AQ60" s="244"/>
      <c r="AR60" s="244"/>
      <c r="AS60" s="1005" t="str">
        <f>IF(OR(AND(Z60=1,AH60=3),AND(Z60=1,AP60=3)),"○","")</f>
        <v/>
      </c>
      <c r="AT60" s="1005"/>
      <c r="AU60" s="1005"/>
      <c r="AV60" s="1005"/>
      <c r="AW60" s="1005" t="str">
        <f>IF(OR(AND(Z60=1,AH60=2),AND(Z60=1,AP60=2)),"○","")</f>
        <v/>
      </c>
      <c r="AX60" s="1005"/>
      <c r="AY60" s="1005"/>
      <c r="AZ60" s="1005"/>
      <c r="BP60" s="250"/>
      <c r="BR60" s="250"/>
      <c r="BS60" s="250"/>
      <c r="BT60" s="250"/>
      <c r="BU60" s="250"/>
      <c r="BV60" s="250"/>
      <c r="BW60" s="250"/>
      <c r="BX60" s="250"/>
      <c r="BY60" s="250"/>
      <c r="BZ60" s="250"/>
      <c r="CA60" s="250"/>
      <c r="CB60" s="250"/>
      <c r="CC60" s="250"/>
      <c r="CD60" s="250"/>
      <c r="CE60" s="250"/>
      <c r="CF60" s="250"/>
      <c r="CH60" s="253"/>
    </row>
    <row r="61" spans="2:86" ht="15.95" customHeight="1">
      <c r="U61" s="1032" t="s">
        <v>2202</v>
      </c>
      <c r="V61" s="1032"/>
      <c r="W61" s="1032"/>
      <c r="X61" s="1032"/>
      <c r="Y61" s="1032"/>
      <c r="Z61" s="526" t="str">
        <f>IF(AND(B9&lt;&gt;"処遇加算なし",F15=4),IF(V36="✓",1,IF(V37="✓",2,"")),"")</f>
        <v/>
      </c>
      <c r="AA61" s="244"/>
      <c r="AB61" s="248"/>
      <c r="AC61" s="1032" t="s">
        <v>2202</v>
      </c>
      <c r="AD61" s="1032"/>
      <c r="AE61" s="1032"/>
      <c r="AF61" s="1032"/>
      <c r="AG61" s="1032"/>
      <c r="AH61" s="533">
        <f>IF(AND(F15&lt;&gt;4,F15&lt;&gt;5),0,IF(AX8="○",1,2))</f>
        <v>2</v>
      </c>
      <c r="AI61" s="252"/>
      <c r="AJ61" s="248"/>
      <c r="AK61" s="1032" t="s">
        <v>2202</v>
      </c>
      <c r="AL61" s="1032"/>
      <c r="AM61" s="1032"/>
      <c r="AN61" s="1032"/>
      <c r="AO61" s="1032"/>
      <c r="AP61" s="533">
        <f>IF(AX8="○",1,2)</f>
        <v>2</v>
      </c>
      <c r="AQ61" s="244"/>
      <c r="AR61" s="244"/>
      <c r="AS61" s="1004" t="str">
        <f>IF(OR(AND(Z61=1,AH61=2),AND(Z61=1,AP61=2)),"○","")</f>
        <v/>
      </c>
      <c r="AT61" s="1004"/>
      <c r="AU61" s="1004"/>
      <c r="AV61" s="1004"/>
      <c r="AW61" s="1017" t="str">
        <f>IF(OR((AD61-AL61)&lt;0,(AD61-AT61)&lt;0),"!","")</f>
        <v/>
      </c>
      <c r="AX61" s="1017"/>
      <c r="AY61" s="1017"/>
      <c r="AZ61" s="1017"/>
      <c r="BP61" s="250"/>
      <c r="BR61" s="250"/>
      <c r="BS61" s="250"/>
      <c r="BT61" s="250"/>
      <c r="BU61" s="250"/>
      <c r="BV61" s="250"/>
      <c r="BW61" s="250"/>
      <c r="BX61" s="250"/>
      <c r="BY61" s="250"/>
      <c r="BZ61" s="250"/>
      <c r="CA61" s="250"/>
      <c r="CB61" s="250"/>
      <c r="CC61" s="250"/>
      <c r="CD61" s="250"/>
      <c r="CE61" s="250"/>
      <c r="CF61" s="250"/>
      <c r="CH61" s="253"/>
    </row>
    <row r="62" spans="2:86" ht="15.95" customHeight="1">
      <c r="U62" s="1032" t="s">
        <v>2203</v>
      </c>
      <c r="V62" s="1032"/>
      <c r="W62" s="1032"/>
      <c r="X62" s="1032"/>
      <c r="Y62" s="1032"/>
      <c r="Z62" s="526" t="str">
        <f>IF(AND(B9&lt;&gt;"処遇加算なし",F15=4),IF(V40="✓",1,IF(V41="✓",2,"")),"")</f>
        <v/>
      </c>
      <c r="AA62" s="244"/>
      <c r="AB62" s="248"/>
      <c r="AC62" s="1032" t="s">
        <v>2203</v>
      </c>
      <c r="AD62" s="1032"/>
      <c r="AE62" s="1032"/>
      <c r="AF62" s="1032"/>
      <c r="AG62" s="1032"/>
      <c r="AH62" s="533">
        <f>IF(AND(F15&lt;&gt;4,F15&lt;&gt;5),0,IF(AY8="○",1,2))</f>
        <v>2</v>
      </c>
      <c r="AI62" s="252"/>
      <c r="AJ62" s="248"/>
      <c r="AK62" s="1032" t="s">
        <v>2203</v>
      </c>
      <c r="AL62" s="1032"/>
      <c r="AM62" s="1032"/>
      <c r="AN62" s="1032"/>
      <c r="AO62" s="1032"/>
      <c r="AP62" s="533">
        <f>IF(AY8="○",1,2)</f>
        <v>2</v>
      </c>
      <c r="AQ62" s="244"/>
      <c r="AR62" s="244"/>
      <c r="AS62" s="1004" t="str">
        <f>IF(OR(AND(Z62=1,AH62=2),AND(Z62=1,AP62=2)),"○","")</f>
        <v/>
      </c>
      <c r="AT62" s="1004"/>
      <c r="AU62" s="1004"/>
      <c r="AV62" s="1004"/>
      <c r="AW62" s="1017" t="str">
        <f>IF(OR((AD62-AL62)&lt;0,(AD62-AT62)&lt;0),"!","")</f>
        <v/>
      </c>
      <c r="AX62" s="1017"/>
      <c r="AY62" s="1017"/>
      <c r="AZ62" s="1017"/>
      <c r="BP62" s="250"/>
      <c r="BR62" s="250"/>
      <c r="BS62" s="250"/>
      <c r="BT62" s="250"/>
      <c r="BU62" s="250"/>
      <c r="BV62" s="250"/>
      <c r="BW62" s="250"/>
      <c r="BX62" s="250"/>
      <c r="BY62" s="250"/>
      <c r="BZ62" s="250"/>
      <c r="CA62" s="250"/>
      <c r="CB62" s="250"/>
      <c r="CC62" s="250"/>
      <c r="CD62" s="250"/>
      <c r="CE62" s="250"/>
      <c r="CF62" s="250"/>
      <c r="CH62" s="253"/>
    </row>
    <row r="63" spans="2:86" ht="15.95" customHeight="1">
      <c r="U63" s="1004" t="s">
        <v>2204</v>
      </c>
      <c r="V63" s="1004"/>
      <c r="W63" s="1004"/>
      <c r="X63" s="1004"/>
      <c r="Y63" s="1004"/>
      <c r="Z63" s="526" t="str">
        <f>IF(AND(B9&lt;&gt;"処遇加算なし",F15=4),IF(V44="✓",1,IF(V45="✓",2,"")),"")</f>
        <v/>
      </c>
      <c r="AA63" s="244"/>
      <c r="AB63" s="248"/>
      <c r="AC63" s="1004" t="s">
        <v>2204</v>
      </c>
      <c r="AD63" s="1004"/>
      <c r="AE63" s="1004"/>
      <c r="AF63" s="1004"/>
      <c r="AG63" s="1004"/>
      <c r="AH63" s="533">
        <f>IF(AND(F15&lt;&gt;4,F15&lt;&gt;5),0,IF(AZ8="○",1,2))</f>
        <v>2</v>
      </c>
      <c r="AI63" s="252"/>
      <c r="AJ63" s="248"/>
      <c r="AK63" s="1004" t="s">
        <v>2204</v>
      </c>
      <c r="AL63" s="1004"/>
      <c r="AM63" s="1004"/>
      <c r="AN63" s="1004"/>
      <c r="AO63" s="1004"/>
      <c r="AP63" s="533">
        <f>IF(AZ8="○",1,2)</f>
        <v>2</v>
      </c>
      <c r="AQ63" s="244"/>
      <c r="AR63" s="244"/>
      <c r="AS63" s="1004" t="str">
        <f>IF(OR(AND(Z63=1,AH63=2),AND(Z63=1,AP63=2)),"○","")</f>
        <v/>
      </c>
      <c r="AT63" s="1004"/>
      <c r="AU63" s="1004"/>
      <c r="AV63" s="1004"/>
      <c r="AW63" s="1017" t="str">
        <f>IF(OR((AD63-AL63)&lt;0,(AD63-AT63)&lt;0),"!","")</f>
        <v/>
      </c>
      <c r="AX63" s="1017"/>
      <c r="AY63" s="1017"/>
      <c r="AZ63" s="1017"/>
      <c r="BP63" s="250"/>
      <c r="BR63" s="250"/>
      <c r="BS63" s="250"/>
      <c r="BT63" s="250"/>
      <c r="BU63" s="250"/>
      <c r="BV63" s="250"/>
      <c r="BW63" s="250"/>
      <c r="BX63" s="250"/>
      <c r="BY63" s="250"/>
      <c r="BZ63" s="250"/>
      <c r="CA63" s="250"/>
      <c r="CB63" s="250"/>
      <c r="CC63" s="250"/>
      <c r="CD63" s="250"/>
      <c r="CE63" s="250"/>
      <c r="CF63" s="250"/>
      <c r="CH63" s="253"/>
    </row>
    <row r="64" spans="2:86" ht="15.95" customHeight="1">
      <c r="BP64" s="196"/>
      <c r="BQ64" s="196"/>
      <c r="BR64" s="196"/>
      <c r="BS64" s="196"/>
      <c r="BT64" s="196"/>
      <c r="BU64" s="196"/>
      <c r="BV64" s="196"/>
      <c r="BW64" s="196"/>
      <c r="BX64" s="196"/>
      <c r="BY64" s="196"/>
      <c r="BZ64" s="196"/>
      <c r="CA64" s="196"/>
      <c r="CB64" s="196"/>
      <c r="CC64" s="196"/>
      <c r="CD64" s="196"/>
      <c r="CE64" s="196"/>
      <c r="CF64" s="196"/>
    </row>
    <row r="65" spans="20:71" ht="15.95" customHeight="1">
      <c r="BS65" s="196"/>
    </row>
    <row r="66" spans="20:71" ht="15.95" customHeight="1"/>
    <row r="67" spans="20:71" ht="15.95" customHeight="1">
      <c r="T67" s="170">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0w/K3fwPt5GnaYRG5gECKBPJVRGDDQCsx24ukKKOVXR15RZu8oC+ka3SD9CWTQndSy2S+RZnJgsL5d3I7Z1eQ==" saltValue="ql43oQ5FEKnsalIdJuGjK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4992"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4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4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4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4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4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4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4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4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5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5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5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5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5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5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5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5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5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5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6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6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6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6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6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6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6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6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6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6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7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7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7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7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7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7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7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7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 type="list" allowBlank="1" showInputMessage="1" showErrorMessage="1">
          <x14:formula1>
            <xm:f>【参考】数式用3!$A$3:$A$49</xm:f>
          </x14:formula1>
          <xm:sqref>J5:L5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Y6" sqref="Y6"/>
    </sheetView>
  </sheetViews>
  <sheetFormatPr defaultRowHeight="13.5"/>
  <cols>
    <col min="1" max="1" width="1.625" style="170" customWidth="1"/>
    <col min="2" max="5" width="2.25" style="170" customWidth="1"/>
    <col min="6" max="6" width="2.375" style="170" customWidth="1"/>
    <col min="7" max="9" width="2.125" style="170" customWidth="1"/>
    <col min="10" max="10" width="1.875" style="170" customWidth="1"/>
    <col min="11" max="12" width="2.125" style="170" customWidth="1"/>
    <col min="13" max="13" width="2.375" style="170" customWidth="1"/>
    <col min="14" max="15" width="2.125" style="170" customWidth="1"/>
    <col min="16" max="16" width="2.75" style="170" customWidth="1"/>
    <col min="17" max="19" width="2.125" style="170" customWidth="1"/>
    <col min="20" max="20" width="1.375" style="170" customWidth="1"/>
    <col min="21" max="30" width="2.125" style="170" customWidth="1"/>
    <col min="31" max="31" width="2.5" style="170" customWidth="1"/>
    <col min="32" max="32" width="2.75" style="170" customWidth="1"/>
    <col min="33" max="38" width="2.125" style="170" customWidth="1"/>
    <col min="39" max="39" width="2.75" style="170" customWidth="1"/>
    <col min="40" max="40" width="2.5" style="170" customWidth="1"/>
    <col min="41" max="42" width="2.125" style="170" customWidth="1"/>
    <col min="43" max="43" width="1.625" style="170" customWidth="1"/>
    <col min="44" max="44" width="2" style="170" customWidth="1"/>
    <col min="45" max="62" width="2.875" style="170" customWidth="1"/>
    <col min="63" max="72" width="2.25" style="170" customWidth="1"/>
    <col min="73" max="73" width="3.125" style="170" customWidth="1"/>
    <col min="74" max="75" width="2.25" style="170" customWidth="1"/>
    <col min="76" max="76" width="3" style="170" customWidth="1"/>
    <col min="77" max="78" width="2.25" style="170" customWidth="1"/>
    <col min="79" max="81" width="2.125" style="170" customWidth="1"/>
    <col min="82" max="82" width="2" style="170" customWidth="1"/>
    <col min="83" max="85" width="2.375" style="170" hidden="1" customWidth="1"/>
    <col min="86" max="86" width="3.125" style="170" hidden="1" customWidth="1"/>
    <col min="87" max="88" width="2.375" style="170" hidden="1" customWidth="1"/>
    <col min="89" max="92" width="2.375" style="170" customWidth="1"/>
    <col min="93" max="102" width="1.625" style="170" customWidth="1"/>
    <col min="103" max="16384" width="9" style="170"/>
  </cols>
  <sheetData>
    <row r="1" spans="1:88" ht="18" customHeight="1">
      <c r="B1" s="171" t="s">
        <v>2286</v>
      </c>
      <c r="M1" s="172"/>
      <c r="N1" s="1056" t="s">
        <v>2408</v>
      </c>
      <c r="O1" s="1056"/>
      <c r="P1" s="1056"/>
      <c r="Q1" s="1056"/>
      <c r="R1" s="1056"/>
      <c r="S1" s="1056"/>
      <c r="T1" s="1056"/>
      <c r="U1" s="1056"/>
      <c r="V1" s="1056"/>
      <c r="W1" s="1056"/>
      <c r="X1" s="1056"/>
      <c r="Y1" s="1056"/>
      <c r="Z1" s="1056"/>
      <c r="AA1" s="1056"/>
      <c r="AB1" s="1056"/>
      <c r="AC1" s="1056"/>
      <c r="AD1" s="1056"/>
      <c r="AE1" s="1056"/>
      <c r="AF1" s="1175" t="s">
        <v>25</v>
      </c>
      <c r="AG1" s="1175"/>
      <c r="AH1" s="1175"/>
      <c r="AI1" s="1176" t="str">
        <f>IF(G5="","",G5)</f>
        <v/>
      </c>
      <c r="AJ1" s="1176"/>
      <c r="AK1" s="1176"/>
      <c r="AL1" s="1176"/>
      <c r="AM1" s="1176"/>
      <c r="AN1" s="1176"/>
      <c r="AO1" s="1176"/>
      <c r="AP1" s="1176"/>
      <c r="AS1" s="1000" t="str">
        <f>B9&amp;G9&amp;L9</f>
        <v/>
      </c>
      <c r="AT1" s="1001"/>
      <c r="AU1" s="1001"/>
      <c r="AV1" s="1001"/>
      <c r="AW1" s="1001"/>
      <c r="AX1" s="1001"/>
      <c r="AY1" s="1001"/>
      <c r="AZ1" s="1001"/>
      <c r="BA1" s="1001"/>
      <c r="BB1" s="1001"/>
      <c r="BC1" s="1001"/>
      <c r="BD1" s="1001"/>
      <c r="BE1" s="1002"/>
      <c r="BF1" s="999" t="str">
        <f>IFERROR(VLOOKUP(Y5,【参考】数式用!$AJ$2:$AK$24,2,FALSE),"")</f>
        <v/>
      </c>
      <c r="BG1" s="999"/>
      <c r="BH1" s="999"/>
      <c r="BI1" s="999"/>
      <c r="BJ1" s="999"/>
      <c r="BK1" s="999"/>
      <c r="BL1" s="999"/>
      <c r="BM1" s="999"/>
      <c r="BN1" s="999"/>
      <c r="BO1" s="999"/>
      <c r="BP1" s="999"/>
      <c r="CE1" s="173" t="s">
        <v>2374</v>
      </c>
    </row>
    <row r="2" spans="1:88" s="174" customFormat="1" ht="19.5" customHeight="1" thickBot="1">
      <c r="C2" s="172"/>
      <c r="D2" s="172"/>
      <c r="E2" s="172"/>
      <c r="F2" s="172"/>
      <c r="G2" s="172"/>
      <c r="H2" s="172"/>
      <c r="I2" s="172"/>
      <c r="J2" s="172"/>
      <c r="K2" s="172"/>
      <c r="L2" s="172"/>
      <c r="M2" s="172"/>
      <c r="N2" s="1056"/>
      <c r="O2" s="1056"/>
      <c r="P2" s="1056"/>
      <c r="Q2" s="1056"/>
      <c r="R2" s="1056"/>
      <c r="S2" s="1056"/>
      <c r="T2" s="1056"/>
      <c r="U2" s="1056"/>
      <c r="V2" s="1056"/>
      <c r="W2" s="1056"/>
      <c r="X2" s="1056"/>
      <c r="Y2" s="1056"/>
      <c r="Z2" s="1056"/>
      <c r="AA2" s="1056"/>
      <c r="AB2" s="1056"/>
      <c r="AC2" s="1056"/>
      <c r="AD2" s="1056"/>
      <c r="AE2" s="1056"/>
      <c r="AF2" s="172"/>
      <c r="AG2" s="172"/>
      <c r="AH2" s="172"/>
      <c r="AI2" s="172"/>
      <c r="AJ2" s="172"/>
      <c r="AK2" s="172"/>
      <c r="AL2" s="172"/>
      <c r="AM2" s="172"/>
      <c r="AN2" s="172"/>
      <c r="AO2" s="172"/>
      <c r="AP2" s="172"/>
      <c r="AQ2" s="530"/>
      <c r="AR2" s="530"/>
      <c r="CE2" s="987" t="s">
        <v>2377</v>
      </c>
      <c r="CF2" s="987"/>
      <c r="CG2" s="987"/>
      <c r="CH2" s="987"/>
      <c r="CI2" s="1177" t="str">
        <f>IF(AI1&lt;&gt;"",1,"")</f>
        <v/>
      </c>
      <c r="CJ2" s="1178"/>
    </row>
    <row r="3" spans="1:88" ht="15.75" customHeight="1">
      <c r="B3" s="176" t="s">
        <v>2165</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S3" s="178"/>
      <c r="AT3" s="179" t="s">
        <v>2312</v>
      </c>
      <c r="AU3" s="180"/>
      <c r="AV3" s="180"/>
      <c r="AW3" s="180"/>
      <c r="AX3" s="180"/>
      <c r="AY3" s="180"/>
      <c r="AZ3" s="180"/>
      <c r="BA3" s="181"/>
      <c r="CE3" s="987" t="s">
        <v>2371</v>
      </c>
      <c r="CF3" s="987"/>
      <c r="CG3" s="987"/>
      <c r="CH3" s="987"/>
      <c r="CI3" s="1179" t="str">
        <f>IF(AND(L9="ベア加算",Q49="ベア加算"),1,"")</f>
        <v/>
      </c>
      <c r="CJ3" s="1180"/>
    </row>
    <row r="4" spans="1:88" ht="25.5" customHeight="1">
      <c r="B4" s="1072" t="s">
        <v>2287</v>
      </c>
      <c r="C4" s="1072"/>
      <c r="D4" s="1072"/>
      <c r="E4" s="1072"/>
      <c r="F4" s="1072"/>
      <c r="G4" s="1072" t="s">
        <v>0</v>
      </c>
      <c r="H4" s="1072"/>
      <c r="I4" s="1072"/>
      <c r="J4" s="1068" t="s">
        <v>1</v>
      </c>
      <c r="K4" s="1068"/>
      <c r="L4" s="1068"/>
      <c r="M4" s="1068"/>
      <c r="N4" s="1068"/>
      <c r="O4" s="1068"/>
      <c r="P4" s="1073" t="s">
        <v>2157</v>
      </c>
      <c r="Q4" s="1074"/>
      <c r="R4" s="1074"/>
      <c r="S4" s="1075" t="s">
        <v>2</v>
      </c>
      <c r="T4" s="1076"/>
      <c r="U4" s="1076"/>
      <c r="V4" s="1076"/>
      <c r="W4" s="1076"/>
      <c r="X4" s="1076"/>
      <c r="Y4" s="1068" t="s">
        <v>3</v>
      </c>
      <c r="Z4" s="1068"/>
      <c r="AA4" s="1068"/>
      <c r="AB4" s="1068"/>
      <c r="AC4" s="1068"/>
      <c r="AD4" s="1068"/>
      <c r="AE4" s="1068" t="s">
        <v>2154</v>
      </c>
      <c r="AF4" s="1068"/>
      <c r="AG4" s="1068"/>
      <c r="AH4" s="1068"/>
      <c r="AI4" s="1068" t="s">
        <v>2155</v>
      </c>
      <c r="AJ4" s="1068"/>
      <c r="AK4" s="1068"/>
      <c r="AL4" s="1068"/>
      <c r="AM4" s="1068" t="s">
        <v>2153</v>
      </c>
      <c r="AN4" s="1068"/>
      <c r="AO4" s="1068"/>
      <c r="AP4" s="1068"/>
      <c r="AS4" s="182"/>
      <c r="AT4" s="1008" t="s">
        <v>2248</v>
      </c>
      <c r="AU4" s="1008" t="s">
        <v>2199</v>
      </c>
      <c r="AV4" s="1008" t="s">
        <v>2200</v>
      </c>
      <c r="AW4" s="1008" t="s">
        <v>2201</v>
      </c>
      <c r="AX4" s="1008" t="s">
        <v>2202</v>
      </c>
      <c r="AY4" s="1008" t="s">
        <v>2203</v>
      </c>
      <c r="AZ4" s="1008" t="s">
        <v>2247</v>
      </c>
      <c r="BA4" s="183"/>
      <c r="CE4" s="987" t="s">
        <v>2376</v>
      </c>
      <c r="CF4" s="987"/>
      <c r="CG4" s="987"/>
      <c r="CH4" s="987"/>
      <c r="CI4" s="978" t="str">
        <f>IF(OR(OR(G49="処遇加算Ⅰ",G49="処遇加算Ⅱ"),OR(AS48="処遇加算Ⅰ",AS48="処遇加算Ⅱ")),1,"")</f>
        <v/>
      </c>
      <c r="CJ4" s="979"/>
    </row>
    <row r="5" spans="1:88" ht="33" customHeight="1">
      <c r="B5" s="1079"/>
      <c r="C5" s="1079"/>
      <c r="D5" s="1079"/>
      <c r="E5" s="1079"/>
      <c r="F5" s="1079"/>
      <c r="G5" s="1080"/>
      <c r="H5" s="1080"/>
      <c r="I5" s="1080"/>
      <c r="J5" s="1081"/>
      <c r="K5" s="1081"/>
      <c r="L5" s="1081"/>
      <c r="M5" s="1082"/>
      <c r="N5" s="1082"/>
      <c r="O5" s="1082"/>
      <c r="P5" s="1083" t="str">
        <f>IF(Y5="","",IFERROR(INDEX(【参考】数式用3!$G$3:$I$451,MATCH(M5,【参考】数式用3!$F$3:$F$451,0),MATCH(VLOOKUP(Y5,【参考】数式用3!$J$2:$K$28,2,FALSE),【参考】数式用3!$G$2:$I$2,0)),10))</f>
        <v/>
      </c>
      <c r="Q5" s="1084"/>
      <c r="R5" s="1084"/>
      <c r="S5" s="1085"/>
      <c r="T5" s="1086"/>
      <c r="U5" s="1086"/>
      <c r="V5" s="1086"/>
      <c r="W5" s="1086"/>
      <c r="X5" s="1087"/>
      <c r="Y5" s="1069"/>
      <c r="Z5" s="1069"/>
      <c r="AA5" s="1069"/>
      <c r="AB5" s="1069"/>
      <c r="AC5" s="1069"/>
      <c r="AD5" s="1069"/>
      <c r="AE5" s="1037"/>
      <c r="AF5" s="1038"/>
      <c r="AG5" s="1038"/>
      <c r="AH5" s="1039"/>
      <c r="AI5" s="1037"/>
      <c r="AJ5" s="1038"/>
      <c r="AK5" s="1038"/>
      <c r="AL5" s="1039"/>
      <c r="AM5" s="1040">
        <f>AE5-AI5</f>
        <v>0</v>
      </c>
      <c r="AN5" s="1041"/>
      <c r="AO5" s="1041"/>
      <c r="AP5" s="1042"/>
      <c r="AS5" s="182"/>
      <c r="AT5" s="1008"/>
      <c r="AU5" s="1008"/>
      <c r="AV5" s="1008"/>
      <c r="AW5" s="1008"/>
      <c r="AX5" s="1008"/>
      <c r="AY5" s="1008"/>
      <c r="AZ5" s="1008"/>
      <c r="BA5" s="183"/>
      <c r="CE5" s="987" t="s">
        <v>2370</v>
      </c>
      <c r="CF5" s="987"/>
      <c r="CG5" s="987"/>
      <c r="CH5" s="987"/>
      <c r="CI5" s="978" t="str">
        <f>IF(OR(G49="処遇加算Ⅰ",AS48="処遇加算Ⅰ"),1,"")</f>
        <v/>
      </c>
      <c r="CJ5" s="979"/>
    </row>
    <row r="6" spans="1:88" ht="10.5" customHeight="1">
      <c r="B6" s="184"/>
      <c r="C6" s="184"/>
      <c r="D6" s="184"/>
      <c r="E6" s="184"/>
      <c r="F6" s="184"/>
      <c r="G6" s="185"/>
      <c r="H6" s="185"/>
      <c r="I6" s="185"/>
      <c r="J6" s="185"/>
      <c r="K6" s="185"/>
      <c r="L6" s="185"/>
      <c r="M6" s="185"/>
      <c r="N6" s="185"/>
      <c r="O6" s="185"/>
      <c r="P6" s="186"/>
      <c r="Q6" s="186"/>
      <c r="R6" s="186"/>
      <c r="S6" s="186"/>
      <c r="T6" s="186"/>
      <c r="U6" s="186"/>
      <c r="V6" s="186"/>
      <c r="W6" s="186"/>
      <c r="X6" s="186"/>
      <c r="Y6" s="186"/>
      <c r="Z6" s="186"/>
      <c r="AA6" s="186"/>
      <c r="AB6" s="186"/>
      <c r="AC6" s="186"/>
      <c r="AD6" s="186"/>
      <c r="AE6" s="186"/>
      <c r="AF6" s="186"/>
      <c r="AG6" s="186"/>
      <c r="AH6" s="187"/>
      <c r="AI6" s="187"/>
      <c r="AJ6" s="187"/>
      <c r="AK6" s="187"/>
      <c r="AL6" s="187"/>
      <c r="AM6" s="188"/>
      <c r="AN6" s="188"/>
      <c r="AO6" s="188"/>
      <c r="AP6" s="188"/>
      <c r="AS6" s="182"/>
      <c r="AT6" s="1008"/>
      <c r="AU6" s="1008"/>
      <c r="AV6" s="1008"/>
      <c r="AW6" s="1008"/>
      <c r="AX6" s="1008"/>
      <c r="AY6" s="1008"/>
      <c r="AZ6" s="1008"/>
      <c r="BA6" s="183"/>
      <c r="CE6" s="987" t="s">
        <v>2373</v>
      </c>
      <c r="CF6" s="987"/>
      <c r="CG6" s="987"/>
      <c r="CH6" s="987"/>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89" t="s">
        <v>2205</v>
      </c>
      <c r="C7" s="177"/>
      <c r="D7" s="177"/>
      <c r="E7" s="177"/>
      <c r="F7" s="177"/>
      <c r="G7" s="177"/>
      <c r="H7" s="177"/>
      <c r="I7" s="177"/>
      <c r="J7" s="177"/>
      <c r="K7" s="177"/>
      <c r="L7" s="177"/>
      <c r="M7" s="177"/>
      <c r="N7" s="177"/>
      <c r="O7" s="177"/>
      <c r="P7" s="177"/>
      <c r="Q7" s="177"/>
      <c r="R7" s="177"/>
      <c r="S7" s="177"/>
      <c r="T7" s="177"/>
      <c r="U7" s="177"/>
      <c r="V7" s="190" t="s">
        <v>2252</v>
      </c>
      <c r="W7" s="177"/>
      <c r="X7" s="177"/>
      <c r="Y7" s="177"/>
      <c r="Z7" s="177"/>
      <c r="AA7" s="177"/>
      <c r="AB7" s="177"/>
      <c r="AC7" s="177"/>
      <c r="AD7" s="177"/>
      <c r="AE7" s="177"/>
      <c r="AF7" s="177"/>
      <c r="AG7" s="177"/>
      <c r="AH7" s="177"/>
      <c r="AI7" s="177"/>
      <c r="AJ7" s="177"/>
      <c r="AK7" s="177"/>
      <c r="AL7" s="177"/>
      <c r="AM7" s="177"/>
      <c r="AN7" s="177"/>
      <c r="AO7" s="177"/>
      <c r="AP7" s="177"/>
      <c r="AS7" s="182"/>
      <c r="AT7" s="1008"/>
      <c r="AU7" s="1008"/>
      <c r="AV7" s="1008"/>
      <c r="AW7" s="1008"/>
      <c r="AX7" s="1008"/>
      <c r="AY7" s="1008"/>
      <c r="AZ7" s="1008"/>
      <c r="BA7" s="183"/>
      <c r="CE7" s="1168" t="s">
        <v>2372</v>
      </c>
      <c r="CF7" s="1168"/>
      <c r="CG7" s="1168"/>
      <c r="CH7" s="1168"/>
      <c r="CI7" s="978" t="str">
        <f>IF(AND(AH62=1,AD41=""),1,"")</f>
        <v/>
      </c>
      <c r="CJ7" s="979"/>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997" t="s">
        <v>12</v>
      </c>
      <c r="U8" s="998"/>
      <c r="V8" s="1050" t="str">
        <f>IFERROR(IF(VLOOKUP(AS1,【参考】数式用2!E6:L23,3,FALSE)="","",VLOOKUP(AS1,【参考】数式用2!E6:L23,3,FALSE)),"")</f>
        <v/>
      </c>
      <c r="W8" s="1051"/>
      <c r="X8" s="1051"/>
      <c r="Y8" s="1051"/>
      <c r="Z8" s="1052"/>
      <c r="AA8" s="1033" t="str">
        <f>IFERROR(VLOOKUP(AS1,【参考】数式用2!E6:L23,4,FALSE),"")</f>
        <v/>
      </c>
      <c r="AB8" s="1033"/>
      <c r="AC8" s="1033"/>
      <c r="AD8" s="1033"/>
      <c r="AE8" s="1033"/>
      <c r="AF8" s="1033"/>
      <c r="AG8" s="1033"/>
      <c r="AH8" s="1033"/>
      <c r="AI8" s="1033"/>
      <c r="AJ8" s="1033"/>
      <c r="AK8" s="1033"/>
      <c r="AL8" s="1033"/>
      <c r="AM8" s="1033"/>
      <c r="AN8" s="1033"/>
      <c r="AO8" s="1033"/>
      <c r="AP8" s="1034"/>
      <c r="AS8" s="182"/>
      <c r="AT8" s="1165" t="str">
        <f>IF(L9="ベア加算","",IF(OR(V8="新加算Ⅰ",V8="新加算Ⅱ",V8="新加算Ⅲ",V8="新加算Ⅳ"),"○",""))</f>
        <v/>
      </c>
      <c r="AU8" s="116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5" t="str">
        <f>IF(OR(V8="新加算Ⅰ",V8="新加算Ⅱ",V8="新加算Ⅲ",V8="新加算Ⅴ(１)",V8="新加算Ⅴ(３)",V8="新加算Ⅴ(８)"),"○","")</f>
        <v/>
      </c>
      <c r="AX8" s="1165" t="str">
        <f>IF(OR(V8="新加算Ⅰ",V8="新加算Ⅱ",V8="新加算Ⅴ(１)",V8="新加算Ⅴ(２)",V8="新加算Ⅴ(３)",V8="新加算Ⅴ(４)",V8="新加算Ⅴ(５)",V8="新加算Ⅴ(６)",V8="新加算Ⅴ(７)",V8="新加算Ⅴ(９)",V8="新加算Ⅴ(10)",V8="新加算Ⅴ(12)"),"○","")</f>
        <v/>
      </c>
      <c r="AY8" s="1165" t="str">
        <f>IF(OR(V8="新加算Ⅰ",V8="新加算Ⅴ(１)",V8="新加算Ⅴ(２)",V8="新加算Ⅴ(５)",V8="新加算Ⅴ(７)",V8="新加算Ⅴ(10)"),"○","")</f>
        <v/>
      </c>
      <c r="AZ8" s="1165" t="str">
        <f>IF(OR(V8="新加算Ⅰ",V8="新加算Ⅱ",V8="新加算Ⅴ(１)",V8="新加算Ⅴ(２)",V8="新加算Ⅴ(３)",V8="新加算Ⅴ(４)",V8="新加算Ⅴ(５)",V8="新加算Ⅴ(６)",V8="新加算Ⅴ(７)",V8="新加算Ⅴ(９)",V8="新加算Ⅴ(10)",V8="新加算Ⅴ(12)"),"○","")</f>
        <v/>
      </c>
      <c r="BA8" s="183"/>
      <c r="CE8" s="1168" t="s">
        <v>2372</v>
      </c>
      <c r="CF8" s="1168"/>
      <c r="CG8" s="1168"/>
      <c r="CH8" s="1168"/>
      <c r="CI8" s="978" t="str">
        <f>IF(AND(AP62=1,AL41=""),1,"")</f>
        <v/>
      </c>
      <c r="CJ8" s="979"/>
    </row>
    <row r="9" spans="1:88" ht="26.25" customHeight="1">
      <c r="B9" s="1093"/>
      <c r="C9" s="1094"/>
      <c r="D9" s="1094"/>
      <c r="E9" s="1094"/>
      <c r="F9" s="1095"/>
      <c r="G9" s="1096"/>
      <c r="H9" s="1097"/>
      <c r="I9" s="1097"/>
      <c r="J9" s="1097"/>
      <c r="K9" s="1098"/>
      <c r="L9" s="1099"/>
      <c r="M9" s="1100"/>
      <c r="N9" s="1100"/>
      <c r="O9" s="1100"/>
      <c r="P9" s="1101"/>
      <c r="Q9" s="1088" t="s">
        <v>2195</v>
      </c>
      <c r="R9" s="1089"/>
      <c r="S9" s="1089"/>
      <c r="T9" s="997"/>
      <c r="U9" s="998"/>
      <c r="V9" s="1053" t="str">
        <f>IFERROR(VLOOKUP(Y5,【参考】数式用!$A$5:$AB$29,MATCH(V8,【参考】数式用!$B$4:$AB$4,0)+1,FALSE),"")</f>
        <v/>
      </c>
      <c r="W9" s="1054"/>
      <c r="X9" s="1054"/>
      <c r="Y9" s="1054"/>
      <c r="Z9" s="1055"/>
      <c r="AA9" s="1035"/>
      <c r="AB9" s="1035"/>
      <c r="AC9" s="1035"/>
      <c r="AD9" s="1035"/>
      <c r="AE9" s="1035"/>
      <c r="AF9" s="1035"/>
      <c r="AG9" s="1035"/>
      <c r="AH9" s="1035"/>
      <c r="AI9" s="1035"/>
      <c r="AJ9" s="1035"/>
      <c r="AK9" s="1035"/>
      <c r="AL9" s="1035"/>
      <c r="AM9" s="1035"/>
      <c r="AN9" s="1035"/>
      <c r="AO9" s="1035"/>
      <c r="AP9" s="1036"/>
      <c r="AS9" s="182"/>
      <c r="AT9" s="1166"/>
      <c r="AU9" s="1166"/>
      <c r="AV9" s="1166"/>
      <c r="AW9" s="1166"/>
      <c r="AX9" s="1166"/>
      <c r="AY9" s="1166"/>
      <c r="AZ9" s="1166"/>
      <c r="BA9" s="183"/>
      <c r="CE9" s="987" t="s">
        <v>2372</v>
      </c>
      <c r="CF9" s="987"/>
      <c r="CG9" s="987"/>
      <c r="CH9" s="987"/>
      <c r="CI9" s="978" t="str">
        <f>IF(OR(AH62=1,AP62=1),1,"")</f>
        <v/>
      </c>
      <c r="CJ9" s="979"/>
    </row>
    <row r="10" spans="1:88" ht="11.25" customHeight="1">
      <c r="B10" s="1104" t="str">
        <f>IFERROR(VLOOKUP(Y5,【参考】数式用!$A$5:$J$29,MATCH(B9,【参考】数式用!$B$4:$J$4,0)+1,0),"")</f>
        <v/>
      </c>
      <c r="C10" s="1105"/>
      <c r="D10" s="1105"/>
      <c r="E10" s="1105"/>
      <c r="F10" s="1106"/>
      <c r="G10" s="1104" t="str">
        <f>IFERROR(VLOOKUP(Y5,【参考】数式用!$A$5:$J$29,MATCH(G9,【参考】数式用!$B$4:$J$4,0)+1,0),"")</f>
        <v/>
      </c>
      <c r="H10" s="1105"/>
      <c r="I10" s="1105"/>
      <c r="J10" s="1105"/>
      <c r="K10" s="1106"/>
      <c r="L10" s="1104" t="str">
        <f>IFERROR(VLOOKUP(Y5,【参考】数式用!$A$5:$J$29,MATCH(L9,【参考】数式用!$B$4:$J$4,0)+1,0),"")</f>
        <v/>
      </c>
      <c r="M10" s="1105"/>
      <c r="N10" s="1105"/>
      <c r="O10" s="1105"/>
      <c r="P10" s="1106"/>
      <c r="Q10" s="1110">
        <f>SUM(B10,G10,L10)</f>
        <v>0</v>
      </c>
      <c r="R10" s="1111"/>
      <c r="S10" s="1111"/>
      <c r="T10" s="191"/>
      <c r="U10" s="191"/>
      <c r="V10" s="192" t="s">
        <v>2253</v>
      </c>
      <c r="W10" s="193"/>
      <c r="X10" s="193"/>
      <c r="Y10" s="193"/>
      <c r="Z10" s="193"/>
      <c r="AA10" s="194"/>
      <c r="AB10" s="194"/>
      <c r="AC10" s="194"/>
      <c r="AD10" s="194"/>
      <c r="AE10" s="194"/>
      <c r="AF10" s="195"/>
      <c r="AG10" s="195"/>
      <c r="AH10" s="195"/>
      <c r="AI10" s="195"/>
      <c r="AJ10" s="195"/>
      <c r="AK10" s="195"/>
      <c r="AL10" s="195"/>
      <c r="AM10" s="195"/>
      <c r="AN10" s="194"/>
      <c r="AO10" s="194"/>
      <c r="AP10" s="196"/>
      <c r="AS10" s="182"/>
      <c r="AT10" s="197"/>
      <c r="AU10" s="197"/>
      <c r="AV10" s="197"/>
      <c r="AW10" s="197"/>
      <c r="AX10" s="197"/>
      <c r="AY10" s="197"/>
      <c r="AZ10" s="197"/>
      <c r="BA10" s="183"/>
      <c r="CE10" s="987" t="s">
        <v>2375</v>
      </c>
      <c r="CF10" s="987"/>
      <c r="CG10" s="987"/>
      <c r="CH10" s="987"/>
      <c r="CI10" s="978">
        <f>IF(OR(AH63=1,AP63=1),1,0)</f>
        <v>0</v>
      </c>
      <c r="CJ10" s="979"/>
    </row>
    <row r="11" spans="1:88" s="193" customFormat="1" ht="20.25" customHeight="1" thickBot="1">
      <c r="B11" s="1107"/>
      <c r="C11" s="1108"/>
      <c r="D11" s="1108"/>
      <c r="E11" s="1108"/>
      <c r="F11" s="1109"/>
      <c r="G11" s="1107"/>
      <c r="H11" s="1108"/>
      <c r="I11" s="1108"/>
      <c r="J11" s="1108"/>
      <c r="K11" s="1109"/>
      <c r="L11" s="1107"/>
      <c r="M11" s="1108"/>
      <c r="N11" s="1108"/>
      <c r="O11" s="1108"/>
      <c r="P11" s="1109"/>
      <c r="Q11" s="1110"/>
      <c r="R11" s="1111"/>
      <c r="S11" s="1111"/>
      <c r="T11" s="1067"/>
      <c r="U11" s="998"/>
      <c r="V11" s="1059" t="str">
        <f>IFERROR(IF(VLOOKUP(AS1,【参考】数式用2!E6:L23,5,FALSE)="","",VLOOKUP(AS1,【参考】数式用2!E6:L23,5,FALSE)),"")</f>
        <v/>
      </c>
      <c r="W11" s="1059"/>
      <c r="X11" s="1059"/>
      <c r="Y11" s="1059"/>
      <c r="Z11" s="1059"/>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8"/>
      <c r="AT11" s="1165" t="str">
        <f>IF(L9="ベア加算","",IF(OR(V11="新加算Ⅰ",V11="新加算Ⅱ",V11="新加算Ⅲ",V11="新加算Ⅳ"),"○",""))</f>
        <v/>
      </c>
      <c r="AU11" s="116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5" t="str">
        <f>IF(OR(V11="新加算Ⅰ",V11="新加算Ⅱ",V11="新加算Ⅲ",V11="新加算Ⅴ(１)",V11="新加算Ⅴ(３)",V11="新加算Ⅴ(８)"),"○","")</f>
        <v/>
      </c>
      <c r="AX11" s="1165" t="str">
        <f>IF(OR(V11="新加算Ⅰ",V11="新加算Ⅱ",V11="新加算Ⅴ(１)",V11="新加算Ⅴ(２)",V11="新加算Ⅴ(３)",V11="新加算Ⅴ(４)",V11="新加算Ⅴ(５)",V11="新加算Ⅴ(６)",V11="新加算Ⅴ(７)",V11="新加算Ⅴ(９)",V11="新加算Ⅴ(10)",V11="新加算Ⅴ(12)"),"○","")</f>
        <v/>
      </c>
      <c r="AY11" s="1165" t="str">
        <f>IF(OR(V11="新加算Ⅰ",V11="新加算Ⅴ(１)",V11="新加算Ⅴ(２)",V11="新加算Ⅴ(５)",V11="新加算Ⅴ(７)",V11="新加算Ⅴ(10)"),"○","")</f>
        <v/>
      </c>
      <c r="AZ11" s="1165" t="str">
        <f>IF(OR(V11="新加算Ⅰ",V11="新加算Ⅱ",V11="新加算Ⅴ(１)",V11="新加算Ⅴ(２)",V11="新加算Ⅴ(３)",V11="新加算Ⅴ(４)",V11="新加算Ⅴ(５)",V11="新加算Ⅴ(６)",V11="新加算Ⅴ(７)",V11="新加算Ⅴ(９)",V11="新加算Ⅴ(10)",V11="新加算Ⅴ(12)"),"○","")</f>
        <v/>
      </c>
      <c r="BA11" s="199"/>
    </row>
    <row r="12" spans="1:88" ht="25.5" customHeight="1" thickBot="1">
      <c r="A12" s="177"/>
      <c r="B12" s="107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8"/>
      <c r="D12" s="1078"/>
      <c r="E12" s="1078"/>
      <c r="F12" s="1078"/>
      <c r="G12" s="1078"/>
      <c r="H12" s="1078"/>
      <c r="I12" s="1078"/>
      <c r="J12" s="1078"/>
      <c r="K12" s="1078"/>
      <c r="L12" s="1078"/>
      <c r="M12" s="1078"/>
      <c r="N12" s="1078"/>
      <c r="O12" s="1078"/>
      <c r="P12" s="1078"/>
      <c r="Q12" s="1078"/>
      <c r="R12" s="1078"/>
      <c r="S12" s="1078"/>
      <c r="T12" s="1067"/>
      <c r="U12" s="998"/>
      <c r="V12" s="1058" t="str">
        <f>IFERROR(VLOOKUP(Y5,【参考】数式用!$A$5:$AB$29,MATCH(V11,【参考】数式用!$B$4:$AB$4,0)+1,FALSE),"")</f>
        <v/>
      </c>
      <c r="W12" s="1058"/>
      <c r="X12" s="1058"/>
      <c r="Y12" s="1058"/>
      <c r="Z12" s="1058"/>
      <c r="AA12" s="1035"/>
      <c r="AB12" s="1035"/>
      <c r="AC12" s="1035"/>
      <c r="AD12" s="1035"/>
      <c r="AE12" s="1035"/>
      <c r="AF12" s="1035"/>
      <c r="AG12" s="1035"/>
      <c r="AH12" s="1035"/>
      <c r="AI12" s="1035"/>
      <c r="AJ12" s="1035"/>
      <c r="AK12" s="1035"/>
      <c r="AL12" s="1035"/>
      <c r="AM12" s="1035"/>
      <c r="AN12" s="1035"/>
      <c r="AO12" s="1035"/>
      <c r="AP12" s="1036"/>
      <c r="AS12" s="182"/>
      <c r="AT12" s="1166"/>
      <c r="AU12" s="1166"/>
      <c r="AV12" s="1166"/>
      <c r="AW12" s="1166"/>
      <c r="AX12" s="1166"/>
      <c r="AY12" s="1166"/>
      <c r="AZ12" s="1166"/>
      <c r="BA12" s="183"/>
    </row>
    <row r="13" spans="1:88" ht="12" customHeight="1">
      <c r="A13" s="177"/>
      <c r="B13" s="1121" t="s">
        <v>2282</v>
      </c>
      <c r="C13" s="1122"/>
      <c r="D13" s="1122"/>
      <c r="E13" s="1122"/>
      <c r="F13" s="1122"/>
      <c r="G13" s="1122"/>
      <c r="H13" s="1122"/>
      <c r="I13" s="1122"/>
      <c r="J13" s="1122"/>
      <c r="K13" s="1122"/>
      <c r="L13" s="1122"/>
      <c r="M13" s="1122"/>
      <c r="N13" s="1122"/>
      <c r="O13" s="1122"/>
      <c r="P13" s="1122"/>
      <c r="Q13" s="1122"/>
      <c r="R13" s="1122"/>
      <c r="S13" s="1123"/>
      <c r="U13" s="197"/>
      <c r="V13" s="200" t="s">
        <v>2254</v>
      </c>
      <c r="W13" s="193"/>
      <c r="X13" s="193"/>
      <c r="Y13" s="193"/>
      <c r="Z13" s="193"/>
      <c r="AA13" s="195"/>
      <c r="AB13" s="195"/>
      <c r="AC13" s="195"/>
      <c r="AD13" s="195"/>
      <c r="AE13" s="195"/>
      <c r="AF13" s="195"/>
      <c r="AG13" s="195"/>
      <c r="AH13" s="195"/>
      <c r="AI13" s="195"/>
      <c r="AJ13" s="195"/>
      <c r="AK13" s="195"/>
      <c r="AL13" s="195"/>
      <c r="AM13" s="195"/>
      <c r="AN13" s="195"/>
      <c r="AO13" s="195"/>
      <c r="AP13" s="196"/>
      <c r="AS13" s="182"/>
      <c r="AT13" s="197"/>
      <c r="AU13" s="197"/>
      <c r="AV13" s="197"/>
      <c r="AW13" s="197"/>
      <c r="AX13" s="197"/>
      <c r="AY13" s="197"/>
      <c r="AZ13" s="197"/>
      <c r="BA13" s="183"/>
    </row>
    <row r="14" spans="1:88" ht="20.25" customHeight="1">
      <c r="A14" s="177"/>
      <c r="B14" s="1124"/>
      <c r="C14" s="1125"/>
      <c r="D14" s="1125"/>
      <c r="E14" s="1125"/>
      <c r="F14" s="1125"/>
      <c r="G14" s="1125"/>
      <c r="H14" s="1125"/>
      <c r="I14" s="1125"/>
      <c r="J14" s="1125"/>
      <c r="K14" s="1125"/>
      <c r="L14" s="1125"/>
      <c r="M14" s="1125"/>
      <c r="N14" s="1125"/>
      <c r="O14" s="1125"/>
      <c r="P14" s="1125"/>
      <c r="Q14" s="1125"/>
      <c r="R14" s="1125"/>
      <c r="S14" s="1126"/>
      <c r="U14" s="527"/>
      <c r="V14" s="1059" t="str">
        <f>IFERROR(IF(VLOOKUP(AS1,【参考】数式用2!E6:L23,7,FALSE)="","",VLOOKUP(AS1,【参考】数式用2!E6:L23,7,FALSE)),"")</f>
        <v/>
      </c>
      <c r="W14" s="1059"/>
      <c r="X14" s="1059"/>
      <c r="Y14" s="1059"/>
      <c r="Z14" s="1059"/>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2"/>
      <c r="AT14" s="1165" t="str">
        <f>IF(L9="ベア加算","",IF(OR(V14="新加算Ⅰ",V14="新加算Ⅱ",V14="新加算Ⅲ",V14="新加算Ⅳ"),"○",""))</f>
        <v/>
      </c>
      <c r="AU14" s="116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5" t="str">
        <f>IF(OR(V14="新加算Ⅰ",V14="新加算Ⅱ",V14="新加算Ⅲ",V14="新加算Ⅴ(１)",V14="新加算Ⅴ(３)",V14="新加算Ⅴ(８)"),"○","")</f>
        <v/>
      </c>
      <c r="AX14" s="1165" t="str">
        <f>IF(OR(V14="新加算Ⅰ",V14="新加算Ⅱ",V14="新加算Ⅴ(１)",V14="新加算Ⅴ(２)",V14="新加算Ⅴ(３)",V14="新加算Ⅴ(４)",V14="新加算Ⅴ(５)",V14="新加算Ⅴ(６)",V14="新加算Ⅴ(７)",V14="新加算Ⅴ(９)",V14="新加算Ⅴ(10)",V14="新加算Ⅴ(12)"),"○","")</f>
        <v/>
      </c>
      <c r="AY14" s="1165" t="str">
        <f>IF(OR(V14="新加算Ⅰ",V14="新加算Ⅴ(１)",V14="新加算Ⅴ(２)",V14="新加算Ⅴ(５)",V14="新加算Ⅴ(７)",V14="新加算Ⅴ(10)"),"○","")</f>
        <v/>
      </c>
      <c r="AZ14" s="1165" t="str">
        <f>IF(OR(V14="新加算Ⅰ",V14="新加算Ⅱ",V14="新加算Ⅴ(１)",V14="新加算Ⅴ(２)",V14="新加算Ⅴ(３)",V14="新加算Ⅴ(４)",V14="新加算Ⅴ(５)",V14="新加算Ⅴ(６)",V14="新加算Ⅴ(７)",V14="新加算Ⅴ(９)",V14="新加算Ⅴ(10)",V14="新加算Ⅴ(12)"),"○","")</f>
        <v/>
      </c>
      <c r="BA14" s="183"/>
    </row>
    <row r="15" spans="1:88" ht="20.25" customHeight="1">
      <c r="A15" s="177"/>
      <c r="B15" s="1112" t="s">
        <v>2276</v>
      </c>
      <c r="C15" s="1113"/>
      <c r="D15" s="146">
        <v>6</v>
      </c>
      <c r="E15" s="529" t="s">
        <v>2277</v>
      </c>
      <c r="F15" s="146">
        <v>4</v>
      </c>
      <c r="G15" s="529" t="s">
        <v>2278</v>
      </c>
      <c r="H15" s="1114" t="s">
        <v>2279</v>
      </c>
      <c r="I15" s="1114"/>
      <c r="J15" s="1127"/>
      <c r="K15" s="146">
        <v>7</v>
      </c>
      <c r="L15" s="529" t="s">
        <v>2277</v>
      </c>
      <c r="M15" s="146">
        <v>3</v>
      </c>
      <c r="N15" s="529" t="s">
        <v>2278</v>
      </c>
      <c r="O15" s="529" t="s">
        <v>2280</v>
      </c>
      <c r="P15" s="203">
        <f>(K15*12+M15)-(D15*12+F15)+1</f>
        <v>12</v>
      </c>
      <c r="Q15" s="1114" t="s">
        <v>2281</v>
      </c>
      <c r="R15" s="1114"/>
      <c r="S15" s="204" t="s">
        <v>70</v>
      </c>
      <c r="U15" s="527"/>
      <c r="V15" s="1115" t="str">
        <f>IFERROR(VLOOKUP(Y5,【参考】数式用!$A$5:$AB$29,MATCH(V14,【参考】数式用!$B$4:$AB$4,0)+1,FALSE),"")</f>
        <v/>
      </c>
      <c r="W15" s="1116"/>
      <c r="X15" s="1116"/>
      <c r="Y15" s="1116"/>
      <c r="Z15" s="1117"/>
      <c r="AA15" s="1044"/>
      <c r="AB15" s="1045"/>
      <c r="AC15" s="1045"/>
      <c r="AD15" s="1045"/>
      <c r="AE15" s="1045"/>
      <c r="AF15" s="1045"/>
      <c r="AG15" s="1045"/>
      <c r="AH15" s="1045"/>
      <c r="AI15" s="1045"/>
      <c r="AJ15" s="1045"/>
      <c r="AK15" s="1045"/>
      <c r="AL15" s="1045"/>
      <c r="AM15" s="1045"/>
      <c r="AN15" s="1045"/>
      <c r="AO15" s="1045"/>
      <c r="AP15" s="1046"/>
      <c r="AS15" s="182"/>
      <c r="AT15" s="1167"/>
      <c r="AU15" s="1167"/>
      <c r="AV15" s="1167"/>
      <c r="AW15" s="1167"/>
      <c r="AX15" s="1167"/>
      <c r="AY15" s="1167"/>
      <c r="AZ15" s="1167"/>
      <c r="BA15" s="183"/>
    </row>
    <row r="16" spans="1:88" ht="6" customHeight="1" thickBot="1">
      <c r="A16" s="177"/>
      <c r="B16" s="205"/>
      <c r="C16" s="206"/>
      <c r="D16" s="207"/>
      <c r="E16" s="207"/>
      <c r="F16" s="207"/>
      <c r="G16" s="207"/>
      <c r="H16" s="207"/>
      <c r="I16" s="207"/>
      <c r="J16" s="207"/>
      <c r="K16" s="207"/>
      <c r="L16" s="207"/>
      <c r="M16" s="207"/>
      <c r="N16" s="207"/>
      <c r="O16" s="207"/>
      <c r="P16" s="207"/>
      <c r="Q16" s="207"/>
      <c r="R16" s="207"/>
      <c r="S16" s="208"/>
      <c r="U16" s="527"/>
      <c r="V16" s="1118"/>
      <c r="W16" s="1119"/>
      <c r="X16" s="1119"/>
      <c r="Y16" s="1119"/>
      <c r="Z16" s="1120"/>
      <c r="AA16" s="1047"/>
      <c r="AB16" s="1048"/>
      <c r="AC16" s="1048"/>
      <c r="AD16" s="1048"/>
      <c r="AE16" s="1048"/>
      <c r="AF16" s="1048"/>
      <c r="AG16" s="1048"/>
      <c r="AH16" s="1048"/>
      <c r="AI16" s="1048"/>
      <c r="AJ16" s="1048"/>
      <c r="AK16" s="1048"/>
      <c r="AL16" s="1048"/>
      <c r="AM16" s="1048"/>
      <c r="AN16" s="1048"/>
      <c r="AO16" s="1048"/>
      <c r="AP16" s="1049"/>
      <c r="AS16" s="182"/>
      <c r="AT16" s="1166"/>
      <c r="AU16" s="1166"/>
      <c r="AV16" s="1166"/>
      <c r="AW16" s="1166"/>
      <c r="AX16" s="1166"/>
      <c r="AY16" s="1166"/>
      <c r="AZ16" s="1166"/>
      <c r="BA16" s="183"/>
    </row>
    <row r="17" spans="2:60" ht="6.75" customHeight="1" thickBot="1">
      <c r="T17" s="528"/>
      <c r="U17" s="528"/>
      <c r="V17" s="210"/>
      <c r="W17" s="210"/>
      <c r="X17" s="210"/>
      <c r="Y17" s="210"/>
      <c r="Z17" s="210"/>
      <c r="AA17" s="211"/>
      <c r="AB17" s="211"/>
      <c r="AC17" s="211"/>
      <c r="AD17" s="211"/>
      <c r="AE17" s="211"/>
      <c r="AF17" s="211"/>
      <c r="AG17" s="211"/>
      <c r="AH17" s="211"/>
      <c r="AI17" s="211"/>
      <c r="AJ17" s="211"/>
      <c r="AK17" s="211"/>
      <c r="AL17" s="211"/>
      <c r="AM17" s="211"/>
      <c r="AN17" s="211"/>
      <c r="AO17" s="211"/>
      <c r="AP17" s="211"/>
      <c r="AS17" s="212"/>
      <c r="AT17" s="213"/>
      <c r="AU17" s="213"/>
      <c r="AV17" s="213"/>
      <c r="AW17" s="213"/>
      <c r="AX17" s="213"/>
      <c r="AY17" s="213"/>
      <c r="AZ17" s="213"/>
      <c r="BA17" s="214"/>
    </row>
    <row r="18" spans="2:60" ht="12" customHeight="1">
      <c r="B18" s="1102" t="s">
        <v>2206</v>
      </c>
      <c r="C18" s="1102"/>
      <c r="D18" s="1102"/>
      <c r="E18" s="1102"/>
      <c r="F18" s="1102"/>
      <c r="G18" s="1102"/>
      <c r="H18" s="1102"/>
      <c r="I18" s="1102"/>
      <c r="J18" s="1102"/>
      <c r="K18" s="1102"/>
      <c r="L18" s="1102"/>
      <c r="M18" s="1102"/>
      <c r="N18" s="1102"/>
      <c r="O18" s="1102"/>
      <c r="P18" s="1102"/>
      <c r="Q18" s="1102"/>
      <c r="R18" s="1102"/>
      <c r="S18" s="1102"/>
      <c r="AI18" s="215"/>
      <c r="AJ18" s="215"/>
      <c r="AK18" s="215"/>
      <c r="AL18" s="215"/>
      <c r="AM18" s="215"/>
      <c r="AN18" s="215"/>
      <c r="AO18" s="215"/>
      <c r="AP18" s="215"/>
      <c r="AQ18" s="215"/>
    </row>
    <row r="19" spans="2:60" ht="6" customHeight="1" thickBot="1">
      <c r="B19" s="1102"/>
      <c r="C19" s="1102"/>
      <c r="D19" s="1102"/>
      <c r="E19" s="1102"/>
      <c r="F19" s="1102"/>
      <c r="G19" s="1102"/>
      <c r="H19" s="1102"/>
      <c r="I19" s="1102"/>
      <c r="J19" s="1102"/>
      <c r="K19" s="1102"/>
      <c r="L19" s="1102"/>
      <c r="M19" s="1102"/>
      <c r="N19" s="1102"/>
      <c r="O19" s="1102"/>
      <c r="P19" s="1102"/>
      <c r="Q19" s="1102"/>
      <c r="R19" s="1102"/>
      <c r="S19" s="1102"/>
      <c r="AI19" s="215"/>
      <c r="AJ19" s="215"/>
      <c r="AK19" s="215"/>
      <c r="AL19" s="215"/>
      <c r="AM19" s="215"/>
      <c r="AN19" s="215"/>
      <c r="AO19" s="215"/>
      <c r="AP19" s="215"/>
      <c r="AQ19" s="215"/>
    </row>
    <row r="20" spans="2:60" ht="12.95" customHeight="1">
      <c r="B20" s="1103"/>
      <c r="C20" s="1103"/>
      <c r="D20" s="1103"/>
      <c r="E20" s="1103"/>
      <c r="F20" s="1103"/>
      <c r="G20" s="1103"/>
      <c r="H20" s="1103"/>
      <c r="I20" s="1103"/>
      <c r="J20" s="1103"/>
      <c r="K20" s="1103"/>
      <c r="L20" s="1103"/>
      <c r="M20" s="1103"/>
      <c r="N20" s="1103"/>
      <c r="O20" s="1103"/>
      <c r="P20" s="1103"/>
      <c r="Q20" s="1103"/>
      <c r="R20" s="1103"/>
      <c r="S20" s="1103"/>
      <c r="T20" s="216"/>
      <c r="U20" s="177"/>
      <c r="V20" s="1077" t="s">
        <v>239</v>
      </c>
      <c r="W20" s="1077"/>
      <c r="X20" s="1077"/>
      <c r="Y20" s="1077"/>
      <c r="Z20" s="1077"/>
      <c r="AA20" s="190"/>
      <c r="AB20" s="190"/>
      <c r="AC20" s="1077" t="str">
        <f>IF(F15=4,"R6.4～R6.5",IF(F15=5,"R6.5",""))</f>
        <v>R6.4～R6.5</v>
      </c>
      <c r="AD20" s="1077"/>
      <c r="AE20" s="1077"/>
      <c r="AF20" s="1077"/>
      <c r="AG20" s="1077"/>
      <c r="AH20" s="1077"/>
      <c r="AI20" s="190"/>
      <c r="AJ20" s="190"/>
      <c r="AK20" s="1077" t="str">
        <f>IF(OR(F15=4,F15=5),"R6.6","R"&amp;D15&amp;"."&amp;F15)&amp;"～R"&amp;K15&amp;"."&amp;M15</f>
        <v>R6.6～R7.3</v>
      </c>
      <c r="AL20" s="1077"/>
      <c r="AM20" s="1077"/>
      <c r="AN20" s="1077"/>
      <c r="AO20" s="1077"/>
      <c r="AP20" s="1077"/>
      <c r="AS20" s="988" t="str">
        <f>IFERROR(VLOOKUP(AS1,【参考】数式用2!E6:S23,9,FALSE),"")</f>
        <v/>
      </c>
      <c r="AT20" s="989"/>
      <c r="AU20" s="989"/>
      <c r="AV20" s="989"/>
      <c r="AW20" s="989"/>
      <c r="AX20" s="989"/>
      <c r="AY20" s="989"/>
      <c r="AZ20" s="989"/>
      <c r="BA20" s="989"/>
      <c r="BB20" s="989"/>
      <c r="BC20" s="989"/>
      <c r="BD20" s="989"/>
      <c r="BE20" s="989"/>
      <c r="BF20" s="989"/>
      <c r="BG20" s="989"/>
      <c r="BH20" s="990"/>
    </row>
    <row r="21" spans="2:60" ht="17.100000000000001" customHeight="1">
      <c r="B21" s="1019" t="s">
        <v>2289</v>
      </c>
      <c r="C21" s="1020"/>
      <c r="D21" s="1020"/>
      <c r="E21" s="1020"/>
      <c r="F21" s="1021"/>
      <c r="G21" s="1060" t="s">
        <v>240</v>
      </c>
      <c r="H21" s="1061"/>
      <c r="I21" s="1061"/>
      <c r="J21" s="1061"/>
      <c r="K21" s="1061"/>
      <c r="L21" s="1061"/>
      <c r="M21" s="1061"/>
      <c r="N21" s="1061"/>
      <c r="O21" s="1061"/>
      <c r="P21" s="1061"/>
      <c r="Q21" s="1061"/>
      <c r="R21" s="1061"/>
      <c r="S21" s="1061"/>
      <c r="T21" s="1062"/>
      <c r="U21" s="217"/>
      <c r="V21" s="525" t="str">
        <f>IFERROR(IF(L9="ベア加算","✓",""),"")</f>
        <v/>
      </c>
      <c r="W21" s="984" t="s">
        <v>14</v>
      </c>
      <c r="X21" s="984"/>
      <c r="Y21" s="984"/>
      <c r="Z21" s="984"/>
      <c r="AA21" s="997" t="s">
        <v>12</v>
      </c>
      <c r="AB21" s="998"/>
      <c r="AC21" s="219"/>
      <c r="AD21" s="1057" t="s">
        <v>14</v>
      </c>
      <c r="AE21" s="1057"/>
      <c r="AF21" s="1057"/>
      <c r="AG21" s="1057"/>
      <c r="AH21" s="1057"/>
      <c r="AI21" s="997" t="s">
        <v>12</v>
      </c>
      <c r="AJ21" s="998"/>
      <c r="AK21" s="220"/>
      <c r="AL21" s="1057" t="s">
        <v>14</v>
      </c>
      <c r="AM21" s="1057"/>
      <c r="AN21" s="1057"/>
      <c r="AO21" s="1057"/>
      <c r="AP21" s="1057"/>
      <c r="AS21" s="991"/>
      <c r="AT21" s="992"/>
      <c r="AU21" s="992"/>
      <c r="AV21" s="992"/>
      <c r="AW21" s="992"/>
      <c r="AX21" s="992"/>
      <c r="AY21" s="992"/>
      <c r="AZ21" s="992"/>
      <c r="BA21" s="992"/>
      <c r="BB21" s="992"/>
      <c r="BC21" s="992"/>
      <c r="BD21" s="992"/>
      <c r="BE21" s="992"/>
      <c r="BF21" s="992"/>
      <c r="BG21" s="992"/>
      <c r="BH21" s="993"/>
    </row>
    <row r="22" spans="2:60" ht="17.100000000000001" customHeight="1" thickBot="1">
      <c r="B22" s="1025"/>
      <c r="C22" s="1026"/>
      <c r="D22" s="1026"/>
      <c r="E22" s="1026"/>
      <c r="F22" s="1027"/>
      <c r="G22" s="1064"/>
      <c r="H22" s="1065"/>
      <c r="I22" s="1065"/>
      <c r="J22" s="1065"/>
      <c r="K22" s="1065"/>
      <c r="L22" s="1065"/>
      <c r="M22" s="1065"/>
      <c r="N22" s="1065"/>
      <c r="O22" s="1065"/>
      <c r="P22" s="1065"/>
      <c r="Q22" s="1065"/>
      <c r="R22" s="1065"/>
      <c r="S22" s="1065"/>
      <c r="T22" s="1066"/>
      <c r="U22" s="217"/>
      <c r="V22" s="221" t="str">
        <f>IFERROR(IF(L9="ベア加算なし","✓",""),"")</f>
        <v/>
      </c>
      <c r="W22" s="1011" t="s">
        <v>15</v>
      </c>
      <c r="X22" s="984"/>
      <c r="Y22" s="1012"/>
      <c r="Z22" s="1013"/>
      <c r="AA22" s="997"/>
      <c r="AB22" s="998"/>
      <c r="AC22" s="219"/>
      <c r="AD22" s="984" t="s">
        <v>15</v>
      </c>
      <c r="AE22" s="984"/>
      <c r="AF22" s="984"/>
      <c r="AG22" s="984"/>
      <c r="AH22" s="984"/>
      <c r="AI22" s="997"/>
      <c r="AJ22" s="998"/>
      <c r="AK22" s="220"/>
      <c r="AL22" s="984" t="s">
        <v>15</v>
      </c>
      <c r="AM22" s="984"/>
      <c r="AN22" s="984"/>
      <c r="AO22" s="984"/>
      <c r="AP22" s="984"/>
      <c r="AS22" s="994"/>
      <c r="AT22" s="995"/>
      <c r="AU22" s="995"/>
      <c r="AV22" s="995"/>
      <c r="AW22" s="995"/>
      <c r="AX22" s="995"/>
      <c r="AY22" s="995"/>
      <c r="AZ22" s="995"/>
      <c r="BA22" s="995"/>
      <c r="BB22" s="995"/>
      <c r="BC22" s="995"/>
      <c r="BD22" s="995"/>
      <c r="BE22" s="995"/>
      <c r="BF22" s="995"/>
      <c r="BG22" s="995"/>
      <c r="BH22" s="996"/>
    </row>
    <row r="23" spans="2:60" ht="11.25" customHeight="1" thickBot="1">
      <c r="G23" s="222"/>
      <c r="H23" s="222"/>
      <c r="I23" s="222"/>
      <c r="J23" s="222"/>
      <c r="K23" s="222"/>
      <c r="L23" s="222"/>
      <c r="M23" s="222"/>
      <c r="N23" s="222"/>
      <c r="O23" s="222"/>
      <c r="P23" s="222"/>
      <c r="Q23" s="222"/>
      <c r="R23" s="222"/>
      <c r="S23" s="222"/>
      <c r="T23" s="222"/>
      <c r="U23" s="223"/>
      <c r="V23" s="224"/>
      <c r="W23" s="196"/>
      <c r="X23" s="196"/>
      <c r="Y23" s="196"/>
      <c r="Z23" s="196"/>
      <c r="AC23" s="225"/>
      <c r="AD23" s="196"/>
      <c r="AE23" s="196"/>
      <c r="AF23" s="196"/>
      <c r="AG23" s="196"/>
      <c r="AH23" s="196"/>
      <c r="AP23" s="226"/>
      <c r="AS23" s="177"/>
      <c r="AT23" s="177"/>
      <c r="AU23" s="177"/>
      <c r="AV23" s="177"/>
      <c r="AW23" s="177"/>
      <c r="AX23" s="177"/>
      <c r="AY23" s="177"/>
      <c r="AZ23" s="177"/>
      <c r="BA23" s="177"/>
      <c r="BB23" s="177"/>
      <c r="BC23" s="177"/>
      <c r="BD23" s="177"/>
      <c r="BE23" s="177"/>
      <c r="BF23" s="177"/>
      <c r="BG23" s="177"/>
      <c r="BH23" s="226"/>
    </row>
    <row r="24" spans="2:60" ht="18" customHeight="1">
      <c r="B24" s="1019" t="s">
        <v>2214</v>
      </c>
      <c r="C24" s="1020"/>
      <c r="D24" s="1020"/>
      <c r="E24" s="1020"/>
      <c r="F24" s="1021"/>
      <c r="G24" s="1060" t="s">
        <v>241</v>
      </c>
      <c r="H24" s="1061"/>
      <c r="I24" s="1061"/>
      <c r="J24" s="1061"/>
      <c r="K24" s="1061"/>
      <c r="L24" s="1061"/>
      <c r="M24" s="1061"/>
      <c r="N24" s="1061"/>
      <c r="O24" s="1061"/>
      <c r="P24" s="1061"/>
      <c r="Q24" s="1061"/>
      <c r="R24" s="1061"/>
      <c r="S24" s="1061"/>
      <c r="T24" s="1062"/>
      <c r="U24" s="217"/>
      <c r="V24" s="525" t="str">
        <f>IFERROR(IF(OR(B9="処遇加算Ⅰ",B9="処遇加算Ⅱ"),"✓",""),"")</f>
        <v/>
      </c>
      <c r="W24" s="1029" t="s">
        <v>2249</v>
      </c>
      <c r="X24" s="1030"/>
      <c r="Y24" s="1030"/>
      <c r="Z24" s="1031"/>
      <c r="AA24" s="997" t="s">
        <v>12</v>
      </c>
      <c r="AB24" s="998"/>
      <c r="AC24" s="219"/>
      <c r="AD24" s="986" t="s">
        <v>14</v>
      </c>
      <c r="AE24" s="986"/>
      <c r="AF24" s="986"/>
      <c r="AG24" s="986"/>
      <c r="AH24" s="986"/>
      <c r="AI24" s="997" t="s">
        <v>12</v>
      </c>
      <c r="AJ24" s="998"/>
      <c r="AK24" s="219"/>
      <c r="AL24" s="986" t="s">
        <v>14</v>
      </c>
      <c r="AM24" s="986"/>
      <c r="AN24" s="986"/>
      <c r="AO24" s="986"/>
      <c r="AP24" s="986"/>
      <c r="AS24" s="98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990"/>
    </row>
    <row r="25" spans="2:60" ht="21" customHeight="1">
      <c r="B25" s="1022"/>
      <c r="C25" s="1023"/>
      <c r="D25" s="1023"/>
      <c r="E25" s="1023"/>
      <c r="F25" s="1024"/>
      <c r="G25" s="1044"/>
      <c r="H25" s="1045"/>
      <c r="I25" s="1045"/>
      <c r="J25" s="1045"/>
      <c r="K25" s="1045"/>
      <c r="L25" s="1045"/>
      <c r="M25" s="1045"/>
      <c r="N25" s="1045"/>
      <c r="O25" s="1045"/>
      <c r="P25" s="1045"/>
      <c r="Q25" s="1045"/>
      <c r="R25" s="1045"/>
      <c r="S25" s="1045"/>
      <c r="T25" s="1063"/>
      <c r="U25" s="217"/>
      <c r="V25" s="525" t="str">
        <f>IFERROR(IF(B9="処遇加算Ⅲ","✓",""),"")</f>
        <v/>
      </c>
      <c r="W25" s="1029" t="s">
        <v>19</v>
      </c>
      <c r="X25" s="1030"/>
      <c r="Y25" s="1030"/>
      <c r="Z25" s="1031"/>
      <c r="AA25" s="997"/>
      <c r="AB25" s="998"/>
      <c r="AC25" s="219"/>
      <c r="AD25" s="985" t="s">
        <v>17</v>
      </c>
      <c r="AE25" s="985"/>
      <c r="AF25" s="985"/>
      <c r="AG25" s="985"/>
      <c r="AH25" s="985"/>
      <c r="AI25" s="997"/>
      <c r="AJ25" s="998"/>
      <c r="AK25" s="220"/>
      <c r="AL25" s="985" t="s">
        <v>17</v>
      </c>
      <c r="AM25" s="985"/>
      <c r="AN25" s="985"/>
      <c r="AO25" s="985"/>
      <c r="AP25" s="985"/>
      <c r="AS25" s="991"/>
      <c r="AT25" s="992"/>
      <c r="AU25" s="992"/>
      <c r="AV25" s="992"/>
      <c r="AW25" s="992"/>
      <c r="AX25" s="992"/>
      <c r="AY25" s="992"/>
      <c r="AZ25" s="992"/>
      <c r="BA25" s="992"/>
      <c r="BB25" s="992"/>
      <c r="BC25" s="992"/>
      <c r="BD25" s="992"/>
      <c r="BE25" s="992"/>
      <c r="BF25" s="992"/>
      <c r="BG25" s="992"/>
      <c r="BH25" s="993"/>
    </row>
    <row r="26" spans="2:60" ht="18" customHeight="1" thickBot="1">
      <c r="B26" s="1025"/>
      <c r="C26" s="1026"/>
      <c r="D26" s="1026"/>
      <c r="E26" s="1026"/>
      <c r="F26" s="1027"/>
      <c r="G26" s="1064"/>
      <c r="H26" s="1065"/>
      <c r="I26" s="1065"/>
      <c r="J26" s="1065"/>
      <c r="K26" s="1065"/>
      <c r="L26" s="1065"/>
      <c r="M26" s="1065"/>
      <c r="N26" s="1065"/>
      <c r="O26" s="1065"/>
      <c r="P26" s="1065"/>
      <c r="Q26" s="1065"/>
      <c r="R26" s="1065"/>
      <c r="S26" s="1065"/>
      <c r="T26" s="1066"/>
      <c r="U26" s="191"/>
      <c r="V26" s="525" t="str">
        <f>IFERROR(IF(B9="処遇加算なし","✓",""),"")</f>
        <v/>
      </c>
      <c r="W26" s="1029" t="s">
        <v>2250</v>
      </c>
      <c r="X26" s="1030"/>
      <c r="Y26" s="1030"/>
      <c r="Z26" s="1031"/>
      <c r="AA26" s="997"/>
      <c r="AB26" s="998"/>
      <c r="AC26" s="219"/>
      <c r="AD26" s="986" t="s">
        <v>15</v>
      </c>
      <c r="AE26" s="986"/>
      <c r="AF26" s="986"/>
      <c r="AG26" s="986"/>
      <c r="AH26" s="986"/>
      <c r="AI26" s="997"/>
      <c r="AJ26" s="998"/>
      <c r="AK26" s="220"/>
      <c r="AL26" s="986" t="s">
        <v>15</v>
      </c>
      <c r="AM26" s="986"/>
      <c r="AN26" s="986"/>
      <c r="AO26" s="986"/>
      <c r="AP26" s="986"/>
      <c r="AS26" s="994"/>
      <c r="AT26" s="995"/>
      <c r="AU26" s="995"/>
      <c r="AV26" s="995"/>
      <c r="AW26" s="995"/>
      <c r="AX26" s="995"/>
      <c r="AY26" s="995"/>
      <c r="AZ26" s="995"/>
      <c r="BA26" s="995"/>
      <c r="BB26" s="995"/>
      <c r="BC26" s="995"/>
      <c r="BD26" s="995"/>
      <c r="BE26" s="995"/>
      <c r="BF26" s="995"/>
      <c r="BG26" s="995"/>
      <c r="BH26" s="996"/>
    </row>
    <row r="27" spans="2:60" ht="11.25" customHeight="1" thickBot="1">
      <c r="U27" s="223"/>
      <c r="V27" s="224"/>
      <c r="W27" s="196"/>
      <c r="X27" s="196"/>
      <c r="Y27" s="196"/>
      <c r="Z27" s="196"/>
      <c r="AC27" s="225"/>
      <c r="AD27" s="227"/>
      <c r="AE27" s="227"/>
      <c r="AF27" s="227"/>
      <c r="AG27" s="227"/>
      <c r="AH27" s="227"/>
      <c r="AK27" s="225"/>
      <c r="AL27" s="534"/>
      <c r="AM27" s="534"/>
      <c r="AN27" s="534"/>
      <c r="AO27" s="534"/>
      <c r="AP27" s="534"/>
      <c r="AS27" s="228"/>
      <c r="AT27" s="228"/>
      <c r="AU27" s="228"/>
      <c r="AV27" s="228"/>
      <c r="AW27" s="228"/>
      <c r="AX27" s="228"/>
      <c r="AY27" s="228"/>
      <c r="AZ27" s="228"/>
      <c r="BA27" s="228"/>
      <c r="BB27" s="228"/>
      <c r="BC27" s="228"/>
      <c r="BD27" s="228"/>
      <c r="BE27" s="228"/>
      <c r="BF27" s="228"/>
      <c r="BG27" s="228"/>
      <c r="BH27" s="228"/>
    </row>
    <row r="28" spans="2:60" ht="18" customHeight="1">
      <c r="B28" s="1019" t="s">
        <v>2215</v>
      </c>
      <c r="C28" s="1020"/>
      <c r="D28" s="1020"/>
      <c r="E28" s="1020"/>
      <c r="F28" s="1021"/>
      <c r="G28" s="1061" t="s">
        <v>2212</v>
      </c>
      <c r="H28" s="1061"/>
      <c r="I28" s="1061"/>
      <c r="J28" s="1061"/>
      <c r="K28" s="1061"/>
      <c r="L28" s="1061"/>
      <c r="M28" s="1061"/>
      <c r="N28" s="1061"/>
      <c r="O28" s="1061"/>
      <c r="P28" s="1061"/>
      <c r="Q28" s="1061"/>
      <c r="R28" s="1061"/>
      <c r="S28" s="1061"/>
      <c r="T28" s="1062"/>
      <c r="U28" s="217"/>
      <c r="V28" s="525" t="str">
        <f>IFERROR(IF(OR(B9="処遇加算Ⅰ",B9="処遇加算Ⅱ"),"✓",""),"")</f>
        <v/>
      </c>
      <c r="W28" s="1029" t="s">
        <v>2249</v>
      </c>
      <c r="X28" s="1030"/>
      <c r="Y28" s="1030"/>
      <c r="Z28" s="1031"/>
      <c r="AA28" s="997" t="s">
        <v>12</v>
      </c>
      <c r="AB28" s="998"/>
      <c r="AC28" s="219"/>
      <c r="AD28" s="986" t="s">
        <v>14</v>
      </c>
      <c r="AE28" s="986"/>
      <c r="AF28" s="986"/>
      <c r="AG28" s="986"/>
      <c r="AH28" s="986"/>
      <c r="AI28" s="997" t="s">
        <v>12</v>
      </c>
      <c r="AJ28" s="998"/>
      <c r="AK28" s="219"/>
      <c r="AL28" s="986" t="s">
        <v>14</v>
      </c>
      <c r="AM28" s="986"/>
      <c r="AN28" s="986"/>
      <c r="AO28" s="986"/>
      <c r="AP28" s="986"/>
      <c r="AS28" s="98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990"/>
    </row>
    <row r="29" spans="2:60" ht="21" customHeight="1">
      <c r="B29" s="1022"/>
      <c r="C29" s="1023"/>
      <c r="D29" s="1023"/>
      <c r="E29" s="1023"/>
      <c r="F29" s="1024"/>
      <c r="G29" s="1045"/>
      <c r="H29" s="1045"/>
      <c r="I29" s="1045"/>
      <c r="J29" s="1045"/>
      <c r="K29" s="1045"/>
      <c r="L29" s="1045"/>
      <c r="M29" s="1045"/>
      <c r="N29" s="1045"/>
      <c r="O29" s="1045"/>
      <c r="P29" s="1045"/>
      <c r="Q29" s="1045"/>
      <c r="R29" s="1045"/>
      <c r="S29" s="1045"/>
      <c r="T29" s="1063"/>
      <c r="U29" s="217"/>
      <c r="V29" s="525" t="str">
        <f>IFERROR(IF(B9="処遇加算Ⅲ","✓",""),"")</f>
        <v/>
      </c>
      <c r="W29" s="1029" t="s">
        <v>19</v>
      </c>
      <c r="X29" s="1030"/>
      <c r="Y29" s="1030"/>
      <c r="Z29" s="1031"/>
      <c r="AA29" s="997"/>
      <c r="AB29" s="998"/>
      <c r="AC29" s="219"/>
      <c r="AD29" s="985" t="s">
        <v>17</v>
      </c>
      <c r="AE29" s="985"/>
      <c r="AF29" s="985"/>
      <c r="AG29" s="985"/>
      <c r="AH29" s="985"/>
      <c r="AI29" s="997"/>
      <c r="AJ29" s="998"/>
      <c r="AK29" s="220"/>
      <c r="AL29" s="985" t="s">
        <v>17</v>
      </c>
      <c r="AM29" s="985"/>
      <c r="AN29" s="985"/>
      <c r="AO29" s="985"/>
      <c r="AP29" s="985"/>
      <c r="AS29" s="991"/>
      <c r="AT29" s="992"/>
      <c r="AU29" s="992"/>
      <c r="AV29" s="992"/>
      <c r="AW29" s="992"/>
      <c r="AX29" s="992"/>
      <c r="AY29" s="992"/>
      <c r="AZ29" s="992"/>
      <c r="BA29" s="992"/>
      <c r="BB29" s="992"/>
      <c r="BC29" s="992"/>
      <c r="BD29" s="992"/>
      <c r="BE29" s="992"/>
      <c r="BF29" s="992"/>
      <c r="BG29" s="992"/>
      <c r="BH29" s="993"/>
    </row>
    <row r="30" spans="2:60" ht="18" customHeight="1" thickBot="1">
      <c r="B30" s="1025"/>
      <c r="C30" s="1026"/>
      <c r="D30" s="1026"/>
      <c r="E30" s="1026"/>
      <c r="F30" s="1027"/>
      <c r="G30" s="1065"/>
      <c r="H30" s="1065"/>
      <c r="I30" s="1065"/>
      <c r="J30" s="1065"/>
      <c r="K30" s="1065"/>
      <c r="L30" s="1065"/>
      <c r="M30" s="1065"/>
      <c r="N30" s="1065"/>
      <c r="O30" s="1065"/>
      <c r="P30" s="1065"/>
      <c r="Q30" s="1065"/>
      <c r="R30" s="1065"/>
      <c r="S30" s="1065"/>
      <c r="T30" s="1066"/>
      <c r="U30" s="191"/>
      <c r="V30" s="525" t="str">
        <f>IFERROR(IF(B9="処遇加算なし","✓",""),"")</f>
        <v/>
      </c>
      <c r="W30" s="1029" t="s">
        <v>2250</v>
      </c>
      <c r="X30" s="1030"/>
      <c r="Y30" s="1030"/>
      <c r="Z30" s="1031"/>
      <c r="AA30" s="997"/>
      <c r="AB30" s="998"/>
      <c r="AC30" s="219"/>
      <c r="AD30" s="986" t="s">
        <v>15</v>
      </c>
      <c r="AE30" s="986"/>
      <c r="AF30" s="986"/>
      <c r="AG30" s="986"/>
      <c r="AH30" s="986"/>
      <c r="AI30" s="997"/>
      <c r="AJ30" s="998"/>
      <c r="AK30" s="220"/>
      <c r="AL30" s="986" t="s">
        <v>15</v>
      </c>
      <c r="AM30" s="986"/>
      <c r="AN30" s="986"/>
      <c r="AO30" s="986"/>
      <c r="AP30" s="986"/>
      <c r="AS30" s="994"/>
      <c r="AT30" s="995"/>
      <c r="AU30" s="995"/>
      <c r="AV30" s="995"/>
      <c r="AW30" s="995"/>
      <c r="AX30" s="995"/>
      <c r="AY30" s="995"/>
      <c r="AZ30" s="995"/>
      <c r="BA30" s="995"/>
      <c r="BB30" s="995"/>
      <c r="BC30" s="995"/>
      <c r="BD30" s="995"/>
      <c r="BE30" s="995"/>
      <c r="BF30" s="995"/>
      <c r="BG30" s="995"/>
      <c r="BH30" s="996"/>
    </row>
    <row r="31" spans="2:60" ht="11.25" customHeight="1" thickBot="1">
      <c r="U31" s="223"/>
      <c r="V31" s="224"/>
      <c r="W31" s="196"/>
      <c r="X31" s="196"/>
      <c r="Y31" s="196"/>
      <c r="Z31" s="196"/>
      <c r="AC31" s="225"/>
      <c r="AD31" s="227"/>
      <c r="AE31" s="227"/>
      <c r="AF31" s="227"/>
      <c r="AG31" s="227"/>
      <c r="AH31" s="227"/>
      <c r="AK31" s="225"/>
      <c r="AL31" s="534"/>
      <c r="AM31" s="534"/>
      <c r="AN31" s="534"/>
      <c r="AO31" s="534"/>
      <c r="AP31" s="534"/>
      <c r="AS31" s="228"/>
      <c r="AT31" s="228"/>
      <c r="AU31" s="228"/>
      <c r="AV31" s="228"/>
      <c r="AW31" s="228"/>
      <c r="AX31" s="228"/>
      <c r="AY31" s="228"/>
      <c r="AZ31" s="228"/>
      <c r="BA31" s="228"/>
      <c r="BB31" s="228"/>
      <c r="BC31" s="228"/>
      <c r="BD31" s="228"/>
      <c r="BE31" s="228"/>
      <c r="BF31" s="228"/>
      <c r="BG31" s="228"/>
      <c r="BH31" s="228"/>
    </row>
    <row r="32" spans="2:60" ht="15" customHeight="1">
      <c r="B32" s="1018" t="s">
        <v>2216</v>
      </c>
      <c r="C32" s="1018"/>
      <c r="D32" s="1018"/>
      <c r="E32" s="1018"/>
      <c r="F32" s="1018"/>
      <c r="G32" s="1028" t="s">
        <v>2213</v>
      </c>
      <c r="H32" s="1028"/>
      <c r="I32" s="1028"/>
      <c r="J32" s="1028"/>
      <c r="K32" s="1028"/>
      <c r="L32" s="1028"/>
      <c r="M32" s="1028"/>
      <c r="N32" s="1028"/>
      <c r="O32" s="1028"/>
      <c r="P32" s="1028"/>
      <c r="Q32" s="1028"/>
      <c r="R32" s="1028"/>
      <c r="S32" s="1028"/>
      <c r="T32" s="1028"/>
      <c r="U32" s="217"/>
      <c r="V32" s="525" t="str">
        <f>IFERROR(IF(B9="処遇加算Ⅰ","✓",""),"")</f>
        <v/>
      </c>
      <c r="W32" s="1011" t="s">
        <v>14</v>
      </c>
      <c r="X32" s="1012"/>
      <c r="Y32" s="1012"/>
      <c r="Z32" s="1013"/>
      <c r="AA32" s="1067" t="s">
        <v>12</v>
      </c>
      <c r="AB32" s="998"/>
      <c r="AC32" s="219"/>
      <c r="AD32" s="986" t="s">
        <v>14</v>
      </c>
      <c r="AE32" s="986"/>
      <c r="AF32" s="986"/>
      <c r="AG32" s="986"/>
      <c r="AH32" s="986"/>
      <c r="AI32" s="1067" t="s">
        <v>12</v>
      </c>
      <c r="AJ32" s="998"/>
      <c r="AK32" s="219"/>
      <c r="AL32" s="986" t="s">
        <v>14</v>
      </c>
      <c r="AM32" s="986"/>
      <c r="AN32" s="986"/>
      <c r="AO32" s="986"/>
      <c r="AP32" s="986"/>
      <c r="AS32" s="98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990"/>
    </row>
    <row r="33" spans="2:82" ht="21" customHeight="1">
      <c r="B33" s="1018"/>
      <c r="C33" s="1018"/>
      <c r="D33" s="1018"/>
      <c r="E33" s="1018"/>
      <c r="F33" s="1018"/>
      <c r="G33" s="1028"/>
      <c r="H33" s="1028"/>
      <c r="I33" s="1028"/>
      <c r="J33" s="1028"/>
      <c r="K33" s="1028"/>
      <c r="L33" s="1028"/>
      <c r="M33" s="1028"/>
      <c r="N33" s="1028"/>
      <c r="O33" s="1028"/>
      <c r="P33" s="1028"/>
      <c r="Q33" s="1028"/>
      <c r="R33" s="1028"/>
      <c r="S33" s="1028"/>
      <c r="T33" s="1028"/>
      <c r="U33" s="217"/>
      <c r="V33" s="525" t="str">
        <f>IFERROR(IF(AND(B9&lt;&gt;"",B9&lt;&gt;"処遇加算Ⅰ"),"✓",""),"")</f>
        <v/>
      </c>
      <c r="W33" s="1011" t="s">
        <v>15</v>
      </c>
      <c r="X33" s="1012"/>
      <c r="Y33" s="1012"/>
      <c r="Z33" s="1013"/>
      <c r="AA33" s="1067"/>
      <c r="AB33" s="998"/>
      <c r="AC33" s="219"/>
      <c r="AD33" s="1014" t="s">
        <v>17</v>
      </c>
      <c r="AE33" s="1014"/>
      <c r="AF33" s="1014"/>
      <c r="AG33" s="1014"/>
      <c r="AH33" s="1014"/>
      <c r="AI33" s="1067"/>
      <c r="AJ33" s="998"/>
      <c r="AK33" s="229"/>
      <c r="AL33" s="985" t="s">
        <v>17</v>
      </c>
      <c r="AM33" s="985"/>
      <c r="AN33" s="985"/>
      <c r="AO33" s="985"/>
      <c r="AP33" s="985"/>
      <c r="AS33" s="991"/>
      <c r="AT33" s="992"/>
      <c r="AU33" s="992"/>
      <c r="AV33" s="992"/>
      <c r="AW33" s="992"/>
      <c r="AX33" s="992"/>
      <c r="AY33" s="992"/>
      <c r="AZ33" s="992"/>
      <c r="BA33" s="992"/>
      <c r="BB33" s="992"/>
      <c r="BC33" s="992"/>
      <c r="BD33" s="992"/>
      <c r="BE33" s="992"/>
      <c r="BF33" s="992"/>
      <c r="BG33" s="992"/>
      <c r="BH33" s="993"/>
    </row>
    <row r="34" spans="2:82" ht="15" customHeight="1" thickBot="1">
      <c r="B34" s="1018"/>
      <c r="C34" s="1018"/>
      <c r="D34" s="1018"/>
      <c r="E34" s="1018"/>
      <c r="F34" s="1018"/>
      <c r="G34" s="1028"/>
      <c r="H34" s="1028"/>
      <c r="I34" s="1028"/>
      <c r="J34" s="1028"/>
      <c r="K34" s="1028"/>
      <c r="L34" s="1028"/>
      <c r="M34" s="1028"/>
      <c r="N34" s="1028"/>
      <c r="O34" s="1028"/>
      <c r="P34" s="1028"/>
      <c r="Q34" s="1028"/>
      <c r="R34" s="1028"/>
      <c r="S34" s="1028"/>
      <c r="T34" s="1028"/>
      <c r="U34" s="191"/>
      <c r="V34" s="224"/>
      <c r="W34" s="196"/>
      <c r="X34" s="196"/>
      <c r="Y34" s="196"/>
      <c r="Z34" s="196"/>
      <c r="AA34" s="1067"/>
      <c r="AB34" s="998"/>
      <c r="AC34" s="219"/>
      <c r="AD34" s="984" t="s">
        <v>15</v>
      </c>
      <c r="AE34" s="984"/>
      <c r="AF34" s="984"/>
      <c r="AG34" s="984"/>
      <c r="AH34" s="984"/>
      <c r="AI34" s="1067"/>
      <c r="AJ34" s="998"/>
      <c r="AK34" s="219"/>
      <c r="AL34" s="984" t="s">
        <v>15</v>
      </c>
      <c r="AM34" s="984"/>
      <c r="AN34" s="984"/>
      <c r="AO34" s="984"/>
      <c r="AP34" s="984"/>
      <c r="AS34" s="994"/>
      <c r="AT34" s="995"/>
      <c r="AU34" s="995"/>
      <c r="AV34" s="995"/>
      <c r="AW34" s="995"/>
      <c r="AX34" s="995"/>
      <c r="AY34" s="995"/>
      <c r="AZ34" s="995"/>
      <c r="BA34" s="995"/>
      <c r="BB34" s="995"/>
      <c r="BC34" s="995"/>
      <c r="BD34" s="995"/>
      <c r="BE34" s="995"/>
      <c r="BF34" s="995"/>
      <c r="BG34" s="995"/>
      <c r="BH34" s="996"/>
    </row>
    <row r="35" spans="2:82" ht="11.25" customHeight="1" thickBot="1">
      <c r="B35" s="230"/>
      <c r="C35" s="230"/>
      <c r="D35" s="230"/>
      <c r="E35" s="230"/>
      <c r="F35" s="230"/>
      <c r="G35" s="231"/>
      <c r="H35" s="231"/>
      <c r="I35" s="231"/>
      <c r="J35" s="231"/>
      <c r="K35" s="231"/>
      <c r="L35" s="231"/>
      <c r="M35" s="231"/>
      <c r="N35" s="231"/>
      <c r="O35" s="231"/>
      <c r="P35" s="231"/>
      <c r="Q35" s="231"/>
      <c r="R35" s="231"/>
      <c r="S35" s="231"/>
      <c r="T35" s="231"/>
      <c r="U35" s="223"/>
      <c r="V35" s="224"/>
      <c r="W35" s="196"/>
      <c r="X35" s="196"/>
      <c r="Y35" s="196"/>
      <c r="Z35" s="196"/>
      <c r="AC35" s="225"/>
      <c r="AD35" s="196"/>
      <c r="AE35" s="196"/>
      <c r="AF35" s="196"/>
      <c r="AG35" s="196"/>
      <c r="AH35" s="196"/>
      <c r="AK35" s="225"/>
      <c r="AL35" s="196"/>
      <c r="AM35" s="196"/>
      <c r="AN35" s="196"/>
      <c r="AO35" s="196"/>
      <c r="AP35" s="196"/>
      <c r="AR35" s="223"/>
      <c r="AS35" s="228"/>
      <c r="AT35" s="228"/>
      <c r="AU35" s="228"/>
      <c r="AV35" s="228"/>
      <c r="AW35" s="228"/>
      <c r="AX35" s="228"/>
      <c r="AY35" s="228"/>
      <c r="AZ35" s="228"/>
      <c r="BA35" s="228"/>
      <c r="BB35" s="228"/>
      <c r="BC35" s="228"/>
      <c r="BD35" s="228"/>
      <c r="BE35" s="228"/>
      <c r="BF35" s="228"/>
      <c r="BG35" s="228"/>
      <c r="BH35" s="228"/>
    </row>
    <row r="36" spans="2:82" ht="17.100000000000001" customHeight="1">
      <c r="B36" s="1018" t="s">
        <v>2217</v>
      </c>
      <c r="C36" s="1018"/>
      <c r="D36" s="1018"/>
      <c r="E36" s="1018"/>
      <c r="F36" s="1018"/>
      <c r="G36" s="1010" t="s">
        <v>2258</v>
      </c>
      <c r="H36" s="1010"/>
      <c r="I36" s="1010"/>
      <c r="J36" s="1010"/>
      <c r="K36" s="1010"/>
      <c r="L36" s="1010"/>
      <c r="M36" s="1010"/>
      <c r="N36" s="1010"/>
      <c r="O36" s="1010"/>
      <c r="P36" s="1010"/>
      <c r="Q36" s="1010"/>
      <c r="R36" s="1010"/>
      <c r="S36" s="1010"/>
      <c r="T36" s="1010"/>
      <c r="U36" s="217"/>
      <c r="V36" s="525" t="str">
        <f>IFERROR(IF(OR(G9="特定加算Ⅰ",G9="特定加算Ⅱ"),"✓",""),"")</f>
        <v/>
      </c>
      <c r="W36" s="1011" t="s">
        <v>14</v>
      </c>
      <c r="X36" s="1012"/>
      <c r="Y36" s="1012"/>
      <c r="Z36" s="1013"/>
      <c r="AA36" s="997" t="s">
        <v>12</v>
      </c>
      <c r="AB36" s="998"/>
      <c r="AC36" s="219"/>
      <c r="AD36" s="984" t="s">
        <v>14</v>
      </c>
      <c r="AE36" s="984"/>
      <c r="AF36" s="984"/>
      <c r="AG36" s="984"/>
      <c r="AH36" s="984"/>
      <c r="AI36" s="997" t="s">
        <v>12</v>
      </c>
      <c r="AJ36" s="998"/>
      <c r="AK36" s="219"/>
      <c r="AL36" s="984" t="s">
        <v>14</v>
      </c>
      <c r="AM36" s="984"/>
      <c r="AN36" s="984"/>
      <c r="AO36" s="984"/>
      <c r="AP36" s="984"/>
      <c r="AS36" s="98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990"/>
    </row>
    <row r="37" spans="2:82" ht="21" customHeight="1">
      <c r="B37" s="1018"/>
      <c r="C37" s="1018"/>
      <c r="D37" s="1018"/>
      <c r="E37" s="1018"/>
      <c r="F37" s="1018"/>
      <c r="G37" s="1010"/>
      <c r="H37" s="1010"/>
      <c r="I37" s="1010"/>
      <c r="J37" s="1010"/>
      <c r="K37" s="1010"/>
      <c r="L37" s="1010"/>
      <c r="M37" s="1010"/>
      <c r="N37" s="1010"/>
      <c r="O37" s="1010"/>
      <c r="P37" s="1010"/>
      <c r="Q37" s="1010"/>
      <c r="R37" s="1010"/>
      <c r="S37" s="1010"/>
      <c r="T37" s="1010"/>
      <c r="U37" s="217"/>
      <c r="V37" s="525" t="str">
        <f>IFERROR(IF(G9="特定加算なし","✓",""),"")</f>
        <v/>
      </c>
      <c r="W37" s="1011" t="s">
        <v>15</v>
      </c>
      <c r="X37" s="1012"/>
      <c r="Y37" s="1012"/>
      <c r="Z37" s="1013"/>
      <c r="AA37" s="997"/>
      <c r="AB37" s="998"/>
      <c r="AC37" s="980" t="s">
        <v>2360</v>
      </c>
      <c r="AD37" s="981"/>
      <c r="AE37" s="981"/>
      <c r="AF37" s="981"/>
      <c r="AG37" s="982"/>
      <c r="AH37" s="983"/>
      <c r="AI37" s="997"/>
      <c r="AJ37" s="998"/>
      <c r="AK37" s="980" t="s">
        <v>2360</v>
      </c>
      <c r="AL37" s="981"/>
      <c r="AM37" s="981"/>
      <c r="AN37" s="981"/>
      <c r="AO37" s="982"/>
      <c r="AP37" s="983"/>
      <c r="AS37" s="991"/>
      <c r="AT37" s="992"/>
      <c r="AU37" s="992"/>
      <c r="AV37" s="992"/>
      <c r="AW37" s="992"/>
      <c r="AX37" s="992"/>
      <c r="AY37" s="992"/>
      <c r="AZ37" s="992"/>
      <c r="BA37" s="992"/>
      <c r="BB37" s="992"/>
      <c r="BC37" s="992"/>
      <c r="BD37" s="992"/>
      <c r="BE37" s="992"/>
      <c r="BF37" s="992"/>
      <c r="BG37" s="992"/>
      <c r="BH37" s="993"/>
    </row>
    <row r="38" spans="2:82" ht="17.100000000000001" customHeight="1" thickBot="1">
      <c r="B38" s="1018"/>
      <c r="C38" s="1018"/>
      <c r="D38" s="1018"/>
      <c r="E38" s="1018"/>
      <c r="F38" s="1018"/>
      <c r="G38" s="1010"/>
      <c r="H38" s="1010"/>
      <c r="I38" s="1010"/>
      <c r="J38" s="1010"/>
      <c r="K38" s="1010"/>
      <c r="L38" s="1010"/>
      <c r="M38" s="1010"/>
      <c r="N38" s="1010"/>
      <c r="O38" s="1010"/>
      <c r="P38" s="1010"/>
      <c r="Q38" s="1010"/>
      <c r="R38" s="1010"/>
      <c r="S38" s="1010"/>
      <c r="T38" s="1010"/>
      <c r="U38" s="217"/>
      <c r="Z38" s="232"/>
      <c r="AA38" s="1067"/>
      <c r="AB38" s="998"/>
      <c r="AC38" s="219"/>
      <c r="AD38" s="984" t="s">
        <v>15</v>
      </c>
      <c r="AE38" s="984"/>
      <c r="AF38" s="984"/>
      <c r="AG38" s="984"/>
      <c r="AH38" s="984"/>
      <c r="AI38" s="997"/>
      <c r="AJ38" s="998"/>
      <c r="AK38" s="219"/>
      <c r="AL38" s="984" t="s">
        <v>15</v>
      </c>
      <c r="AM38" s="984"/>
      <c r="AN38" s="984"/>
      <c r="AO38" s="984"/>
      <c r="AP38" s="984"/>
      <c r="AS38" s="994"/>
      <c r="AT38" s="995"/>
      <c r="AU38" s="995"/>
      <c r="AV38" s="995"/>
      <c r="AW38" s="995"/>
      <c r="AX38" s="995"/>
      <c r="AY38" s="995"/>
      <c r="AZ38" s="995"/>
      <c r="BA38" s="995"/>
      <c r="BB38" s="995"/>
      <c r="BC38" s="995"/>
      <c r="BD38" s="995"/>
      <c r="BE38" s="995"/>
      <c r="BF38" s="995"/>
      <c r="BG38" s="995"/>
      <c r="BH38" s="996"/>
    </row>
    <row r="39" spans="2:82" ht="11.25" customHeight="1" thickBot="1">
      <c r="B39" s="230"/>
      <c r="C39" s="230"/>
      <c r="D39" s="230"/>
      <c r="E39" s="230"/>
      <c r="F39" s="230"/>
      <c r="G39" s="231"/>
      <c r="H39" s="231"/>
      <c r="I39" s="231"/>
      <c r="J39" s="231"/>
      <c r="K39" s="231"/>
      <c r="L39" s="231"/>
      <c r="M39" s="231"/>
      <c r="N39" s="231"/>
      <c r="O39" s="231"/>
      <c r="P39" s="231"/>
      <c r="Q39" s="231"/>
      <c r="R39" s="231"/>
      <c r="S39" s="231"/>
      <c r="T39" s="231"/>
      <c r="V39" s="224"/>
      <c r="W39" s="196"/>
      <c r="X39" s="196"/>
      <c r="Y39" s="196"/>
      <c r="Z39" s="196"/>
      <c r="AC39" s="225"/>
      <c r="AD39" s="196"/>
      <c r="AE39" s="196"/>
      <c r="AF39" s="196"/>
      <c r="AG39" s="196"/>
      <c r="AH39" s="196"/>
      <c r="AK39" s="225"/>
      <c r="AL39" s="196"/>
      <c r="AM39" s="196"/>
      <c r="AN39" s="196"/>
      <c r="AO39" s="196"/>
      <c r="AP39" s="196"/>
      <c r="AS39" s="535"/>
      <c r="AT39" s="535"/>
      <c r="AU39" s="535"/>
      <c r="AV39" s="535"/>
      <c r="AW39" s="535"/>
      <c r="AX39" s="535"/>
      <c r="AY39" s="535"/>
      <c r="AZ39" s="535"/>
      <c r="BA39" s="535"/>
      <c r="BB39" s="535"/>
      <c r="BC39" s="535"/>
      <c r="BD39" s="535"/>
      <c r="BE39" s="535"/>
      <c r="BF39" s="535"/>
      <c r="BG39" s="535"/>
      <c r="BH39" s="535"/>
    </row>
    <row r="40" spans="2:82" ht="17.100000000000001" customHeight="1">
      <c r="B40" s="1018" t="s">
        <v>2218</v>
      </c>
      <c r="C40" s="1018"/>
      <c r="D40" s="1018"/>
      <c r="E40" s="1018"/>
      <c r="F40" s="1018"/>
      <c r="G40" s="1028" t="str">
        <f>IFERROR(VLOOKUP(Y5,【参考】数式用!AS5:AT29,2,0),"")</f>
        <v/>
      </c>
      <c r="H40" s="1028"/>
      <c r="I40" s="1028"/>
      <c r="J40" s="1028"/>
      <c r="K40" s="1028"/>
      <c r="L40" s="1028"/>
      <c r="M40" s="1028"/>
      <c r="N40" s="1028"/>
      <c r="O40" s="1028"/>
      <c r="P40" s="1028"/>
      <c r="Q40" s="1028"/>
      <c r="R40" s="1028"/>
      <c r="S40" s="1028"/>
      <c r="T40" s="1028"/>
      <c r="U40" s="191"/>
      <c r="V40" s="525" t="str">
        <f>IFERROR(IF(G9="特定加算Ⅰ","✓",""),"")</f>
        <v/>
      </c>
      <c r="W40" s="1011" t="s">
        <v>14</v>
      </c>
      <c r="X40" s="1012"/>
      <c r="Y40" s="1012"/>
      <c r="Z40" s="1013"/>
      <c r="AA40" s="997" t="s">
        <v>12</v>
      </c>
      <c r="AB40" s="998"/>
      <c r="AC40" s="219"/>
      <c r="AD40" s="984" t="s">
        <v>14</v>
      </c>
      <c r="AE40" s="984"/>
      <c r="AF40" s="984"/>
      <c r="AG40" s="984"/>
      <c r="AH40" s="984"/>
      <c r="AI40" s="997" t="s">
        <v>12</v>
      </c>
      <c r="AJ40" s="998"/>
      <c r="AK40" s="219"/>
      <c r="AL40" s="984" t="s">
        <v>14</v>
      </c>
      <c r="AM40" s="984"/>
      <c r="AN40" s="984"/>
      <c r="AO40" s="984"/>
      <c r="AP40" s="984"/>
      <c r="AS40" s="98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990"/>
    </row>
    <row r="41" spans="2:82" ht="22.5" customHeight="1">
      <c r="B41" s="1018"/>
      <c r="C41" s="1018"/>
      <c r="D41" s="1018"/>
      <c r="E41" s="1018"/>
      <c r="F41" s="1018"/>
      <c r="G41" s="1028"/>
      <c r="H41" s="1028"/>
      <c r="I41" s="1028"/>
      <c r="J41" s="1028"/>
      <c r="K41" s="1028"/>
      <c r="L41" s="1028"/>
      <c r="M41" s="1028"/>
      <c r="N41" s="1028"/>
      <c r="O41" s="1028"/>
      <c r="P41" s="1028"/>
      <c r="Q41" s="1028"/>
      <c r="R41" s="1028"/>
      <c r="S41" s="1028"/>
      <c r="T41" s="1028"/>
      <c r="U41" s="191"/>
      <c r="V41" s="525" t="str">
        <f>IFERROR(IF(OR(G9="特定加算Ⅱ",G9="特定加算なし"),"✓",""),"")</f>
        <v/>
      </c>
      <c r="W41" s="1011" t="s">
        <v>15</v>
      </c>
      <c r="X41" s="1012"/>
      <c r="Y41" s="1012"/>
      <c r="Z41" s="1013"/>
      <c r="AA41" s="997"/>
      <c r="AB41" s="998"/>
      <c r="AC41" s="233" t="s">
        <v>85</v>
      </c>
      <c r="AD41" s="1132"/>
      <c r="AE41" s="1133"/>
      <c r="AF41" s="1133"/>
      <c r="AG41" s="1133"/>
      <c r="AH41" s="1134"/>
      <c r="AI41" s="997"/>
      <c r="AJ41" s="998"/>
      <c r="AK41" s="233" t="s">
        <v>85</v>
      </c>
      <c r="AL41" s="1132"/>
      <c r="AM41" s="1133"/>
      <c r="AN41" s="1133"/>
      <c r="AO41" s="1133"/>
      <c r="AP41" s="1134"/>
      <c r="AS41" s="991"/>
      <c r="AT41" s="992"/>
      <c r="AU41" s="992"/>
      <c r="AV41" s="992"/>
      <c r="AW41" s="992"/>
      <c r="AX41" s="992"/>
      <c r="AY41" s="992"/>
      <c r="AZ41" s="992"/>
      <c r="BA41" s="992"/>
      <c r="BB41" s="992"/>
      <c r="BC41" s="992"/>
      <c r="BD41" s="992"/>
      <c r="BE41" s="992"/>
      <c r="BF41" s="992"/>
      <c r="BG41" s="992"/>
      <c r="BH41" s="993"/>
    </row>
    <row r="42" spans="2:82" ht="17.100000000000001" customHeight="1" thickBot="1">
      <c r="B42" s="1018"/>
      <c r="C42" s="1018"/>
      <c r="D42" s="1018"/>
      <c r="E42" s="1018"/>
      <c r="F42" s="1018"/>
      <c r="G42" s="1028"/>
      <c r="H42" s="1028"/>
      <c r="I42" s="1028"/>
      <c r="J42" s="1028"/>
      <c r="K42" s="1028"/>
      <c r="L42" s="1028"/>
      <c r="M42" s="1028"/>
      <c r="N42" s="1028"/>
      <c r="O42" s="1028"/>
      <c r="P42" s="1028"/>
      <c r="Q42" s="1028"/>
      <c r="R42" s="1028"/>
      <c r="S42" s="1028"/>
      <c r="T42" s="1028"/>
      <c r="U42" s="191"/>
      <c r="V42" s="184"/>
      <c r="W42" s="234"/>
      <c r="X42" s="234"/>
      <c r="Y42" s="234"/>
      <c r="Z42" s="234"/>
      <c r="AA42" s="528"/>
      <c r="AB42" s="528"/>
      <c r="AC42" s="235"/>
      <c r="AD42" s="984" t="s">
        <v>15</v>
      </c>
      <c r="AE42" s="984"/>
      <c r="AF42" s="984"/>
      <c r="AG42" s="984"/>
      <c r="AH42" s="984"/>
      <c r="AI42" s="528"/>
      <c r="AJ42" s="528"/>
      <c r="AK42" s="235"/>
      <c r="AL42" s="984" t="s">
        <v>15</v>
      </c>
      <c r="AM42" s="984"/>
      <c r="AN42" s="984"/>
      <c r="AO42" s="984"/>
      <c r="AP42" s="984"/>
      <c r="AS42" s="994"/>
      <c r="AT42" s="995"/>
      <c r="AU42" s="995"/>
      <c r="AV42" s="995"/>
      <c r="AW42" s="995"/>
      <c r="AX42" s="995"/>
      <c r="AY42" s="995"/>
      <c r="AZ42" s="995"/>
      <c r="BA42" s="995"/>
      <c r="BB42" s="995"/>
      <c r="BC42" s="995"/>
      <c r="BD42" s="995"/>
      <c r="BE42" s="995"/>
      <c r="BF42" s="995"/>
      <c r="BG42" s="995"/>
      <c r="BH42" s="996"/>
    </row>
    <row r="43" spans="2:82" ht="11.25" customHeight="1" thickBot="1">
      <c r="B43" s="230"/>
      <c r="C43" s="230"/>
      <c r="D43" s="230"/>
      <c r="E43" s="230"/>
      <c r="F43" s="230"/>
      <c r="G43" s="236"/>
      <c r="H43" s="236"/>
      <c r="I43" s="236"/>
      <c r="J43" s="236"/>
      <c r="K43" s="236"/>
      <c r="L43" s="236"/>
      <c r="M43" s="236"/>
      <c r="N43" s="236"/>
      <c r="O43" s="236"/>
      <c r="P43" s="236"/>
      <c r="Q43" s="236"/>
      <c r="R43" s="236"/>
      <c r="S43" s="236"/>
      <c r="T43" s="236"/>
      <c r="U43" s="223"/>
      <c r="V43" s="224"/>
      <c r="W43" s="196"/>
      <c r="X43" s="196"/>
      <c r="Y43" s="196"/>
      <c r="Z43" s="196"/>
      <c r="AD43" s="196"/>
      <c r="AE43" s="196"/>
      <c r="AF43" s="196"/>
      <c r="AG43" s="196"/>
      <c r="AH43" s="196"/>
      <c r="AL43" s="196"/>
      <c r="AM43" s="196"/>
      <c r="AN43" s="196"/>
      <c r="AO43" s="196"/>
      <c r="AP43" s="196"/>
      <c r="AS43" s="228"/>
      <c r="AT43" s="228"/>
      <c r="AU43" s="228"/>
      <c r="AV43" s="228"/>
      <c r="AW43" s="228"/>
      <c r="AX43" s="228"/>
      <c r="AY43" s="228"/>
      <c r="AZ43" s="228"/>
      <c r="BA43" s="228"/>
      <c r="BB43" s="228"/>
      <c r="BC43" s="228"/>
      <c r="BD43" s="228"/>
      <c r="BE43" s="228"/>
      <c r="BF43" s="228"/>
      <c r="BG43" s="228"/>
      <c r="BH43" s="228"/>
    </row>
    <row r="44" spans="2:82" ht="17.100000000000001" customHeight="1">
      <c r="B44" s="1018" t="s">
        <v>2219</v>
      </c>
      <c r="C44" s="1018"/>
      <c r="D44" s="1018"/>
      <c r="E44" s="1018"/>
      <c r="F44" s="1018"/>
      <c r="G44" s="1028" t="s">
        <v>2156</v>
      </c>
      <c r="H44" s="1028"/>
      <c r="I44" s="1028"/>
      <c r="J44" s="1028"/>
      <c r="K44" s="1028"/>
      <c r="L44" s="1028"/>
      <c r="M44" s="1028"/>
      <c r="N44" s="1028"/>
      <c r="O44" s="1028"/>
      <c r="P44" s="1028"/>
      <c r="Q44" s="1028"/>
      <c r="R44" s="1028"/>
      <c r="S44" s="1028"/>
      <c r="T44" s="1028"/>
      <c r="U44" s="217"/>
      <c r="V44" s="525" t="str">
        <f>IFERROR(IF(OR(G9="特定加算Ⅰ",G9="特定加算Ⅱ"),"✓",""),"")</f>
        <v/>
      </c>
      <c r="W44" s="1011" t="s">
        <v>14</v>
      </c>
      <c r="X44" s="1012"/>
      <c r="Y44" s="1012"/>
      <c r="Z44" s="1013"/>
      <c r="AA44" s="997" t="s">
        <v>12</v>
      </c>
      <c r="AB44" s="998"/>
      <c r="AC44" s="219"/>
      <c r="AD44" s="984" t="s">
        <v>14</v>
      </c>
      <c r="AE44" s="984"/>
      <c r="AF44" s="984"/>
      <c r="AG44" s="984"/>
      <c r="AH44" s="984"/>
      <c r="AI44" s="997" t="s">
        <v>12</v>
      </c>
      <c r="AJ44" s="998"/>
      <c r="AK44" s="219"/>
      <c r="AL44" s="984" t="s">
        <v>14</v>
      </c>
      <c r="AM44" s="984"/>
      <c r="AN44" s="984"/>
      <c r="AO44" s="984"/>
      <c r="AP44" s="984"/>
      <c r="AS44" s="988"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990"/>
    </row>
    <row r="45" spans="2:82" ht="17.100000000000001" customHeight="1" thickBot="1">
      <c r="B45" s="1018"/>
      <c r="C45" s="1018"/>
      <c r="D45" s="1018"/>
      <c r="E45" s="1018"/>
      <c r="F45" s="1018"/>
      <c r="G45" s="1028"/>
      <c r="H45" s="1028"/>
      <c r="I45" s="1028"/>
      <c r="J45" s="1028"/>
      <c r="K45" s="1028"/>
      <c r="L45" s="1028"/>
      <c r="M45" s="1028"/>
      <c r="N45" s="1028"/>
      <c r="O45" s="1028"/>
      <c r="P45" s="1028"/>
      <c r="Q45" s="1028"/>
      <c r="R45" s="1028"/>
      <c r="S45" s="1028"/>
      <c r="T45" s="1028"/>
      <c r="U45" s="217"/>
      <c r="V45" s="525" t="str">
        <f>IFERROR(IF(G9="特定加算なし","✓",""),"")</f>
        <v/>
      </c>
      <c r="W45" s="1011" t="s">
        <v>15</v>
      </c>
      <c r="X45" s="1012"/>
      <c r="Y45" s="1012"/>
      <c r="Z45" s="1013"/>
      <c r="AA45" s="997"/>
      <c r="AB45" s="998"/>
      <c r="AC45" s="219"/>
      <c r="AD45" s="984" t="s">
        <v>15</v>
      </c>
      <c r="AE45" s="984"/>
      <c r="AF45" s="984"/>
      <c r="AG45" s="984"/>
      <c r="AH45" s="984"/>
      <c r="AI45" s="997"/>
      <c r="AJ45" s="998"/>
      <c r="AK45" s="219"/>
      <c r="AL45" s="984" t="s">
        <v>15</v>
      </c>
      <c r="AM45" s="984"/>
      <c r="AN45" s="984"/>
      <c r="AO45" s="984"/>
      <c r="AP45" s="984"/>
      <c r="AS45" s="994"/>
      <c r="AT45" s="995"/>
      <c r="AU45" s="995"/>
      <c r="AV45" s="995"/>
      <c r="AW45" s="995"/>
      <c r="AX45" s="995"/>
      <c r="AY45" s="995"/>
      <c r="AZ45" s="995"/>
      <c r="BA45" s="995"/>
      <c r="BB45" s="995"/>
      <c r="BC45" s="995"/>
      <c r="BD45" s="995"/>
      <c r="BE45" s="995"/>
      <c r="BF45" s="995"/>
      <c r="BG45" s="995"/>
      <c r="BH45" s="996"/>
      <c r="BO45" s="237"/>
    </row>
    <row r="46" spans="2:82" ht="11.25" customHeight="1">
      <c r="B46" s="223"/>
      <c r="AJ46" s="238"/>
      <c r="AK46" s="238"/>
      <c r="AL46" s="238"/>
      <c r="AM46" s="238"/>
      <c r="AN46" s="238"/>
      <c r="AO46" s="238"/>
      <c r="AP46" s="238"/>
    </row>
    <row r="47" spans="2:82" ht="21" customHeight="1">
      <c r="B47" s="1102" t="s">
        <v>2311</v>
      </c>
      <c r="C47" s="1102"/>
      <c r="D47" s="1102"/>
      <c r="E47" s="1102"/>
      <c r="F47" s="1102"/>
      <c r="G47" s="1102"/>
      <c r="H47" s="1102"/>
      <c r="I47" s="1102"/>
      <c r="J47" s="1102"/>
      <c r="K47" s="1102"/>
      <c r="L47" s="1102"/>
      <c r="M47" s="1102"/>
      <c r="N47" s="1102"/>
      <c r="O47" s="1102"/>
      <c r="P47" s="1102"/>
      <c r="Q47" s="1102"/>
      <c r="R47" s="1102"/>
      <c r="S47" s="1102"/>
      <c r="T47" s="1102"/>
      <c r="U47" s="1102"/>
      <c r="V47" s="1102"/>
      <c r="W47" s="1102"/>
      <c r="X47" s="1102"/>
      <c r="Y47" s="1102"/>
      <c r="Z47" s="1102"/>
      <c r="AA47" s="1102"/>
      <c r="AB47" s="1102"/>
      <c r="AC47" s="1102"/>
      <c r="AD47" s="1102"/>
      <c r="AE47" s="1102"/>
      <c r="AF47" s="1102"/>
      <c r="AG47" s="1102"/>
      <c r="AH47" s="1102"/>
      <c r="AS47" s="239" t="s">
        <v>2259</v>
      </c>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0"/>
      <c r="BR47" s="240"/>
      <c r="BS47" s="240"/>
      <c r="BT47" s="240"/>
      <c r="BU47" s="240"/>
      <c r="BV47" s="240"/>
      <c r="BW47" s="240"/>
      <c r="BX47" s="240"/>
      <c r="BY47" s="240"/>
      <c r="BZ47" s="240"/>
    </row>
    <row r="48" spans="2:82" ht="12.95" customHeight="1" thickBot="1">
      <c r="B48" s="1143"/>
      <c r="C48" s="1144"/>
      <c r="D48" s="1144"/>
      <c r="E48" s="1144"/>
      <c r="F48" s="1145"/>
      <c r="G48" s="1163" t="str">
        <f>IF(F15=4,"R6.4～R6.5",IF(F15=5,"R6.5",""))</f>
        <v>R6.4～R6.5</v>
      </c>
      <c r="H48" s="1163"/>
      <c r="I48" s="1163"/>
      <c r="J48" s="1163"/>
      <c r="K48" s="1163"/>
      <c r="L48" s="1163"/>
      <c r="M48" s="1163"/>
      <c r="N48" s="1163"/>
      <c r="O48" s="1163"/>
      <c r="P48" s="1163"/>
      <c r="Q48" s="1163"/>
      <c r="R48" s="1163"/>
      <c r="S48" s="1163"/>
      <c r="T48" s="1163"/>
      <c r="U48" s="1163"/>
      <c r="V48" s="1163"/>
      <c r="W48" s="1163"/>
      <c r="X48" s="1163"/>
      <c r="Y48" s="1163"/>
      <c r="Z48" s="1163"/>
      <c r="AA48" s="997" t="s">
        <v>12</v>
      </c>
      <c r="AB48" s="998"/>
      <c r="AC48" s="1163" t="str">
        <f>IF(OR(F15=4,F15=5),"R6.6","R"&amp;D15&amp;"."&amp;F15)&amp;"～R"&amp;K15&amp;"."&amp;M15</f>
        <v>R6.6～R7.3</v>
      </c>
      <c r="AD48" s="1163"/>
      <c r="AE48" s="1163"/>
      <c r="AF48" s="1163"/>
      <c r="AG48" s="1163"/>
      <c r="AH48" s="1163"/>
      <c r="AS48" s="1006" t="str">
        <f>IFERROR(IF(AND(OR(AP58=1,AP58=2),OR(AP59=1,AP59=2),OR(AP60=1,AP60=2)),"処遇加算Ⅰ",IF(AND(OR(AP58=1,AP58=2),OR(AP59=1,AP59=2),OR(AP60=0,AP60=3)),"処遇加算Ⅱ",IF(OR(OR(AP58=1,AP58=2),OR(AP59=1,AP59=2)),"処遇加算Ⅲ",""))),"")</f>
        <v/>
      </c>
      <c r="AT48" s="1006"/>
      <c r="AU48" s="1006"/>
      <c r="AV48" s="1006"/>
      <c r="AW48" s="1006" t="str">
        <f>IFERROR(IF(AND(OR(AP61=1,AP61=2),AP62=1,AP63=1),"特定加算Ⅰ",IF(AND(OR(AP61=1,AP61=2),AP62=2,AP63=1),"特定加算Ⅱ",IF(OR(AP61=3,AP62=2,AP63=2),"特定加算なし",""))),"")</f>
        <v>特定加算なし</v>
      </c>
      <c r="AX48" s="1006"/>
      <c r="AY48" s="1006"/>
      <c r="AZ48" s="1006"/>
      <c r="BA48" s="1006" t="str">
        <f>IFERROR(IF(AP57=1,"ベア加算",IF(AP57=2,"ベア加算なし","")),"")</f>
        <v/>
      </c>
      <c r="BB48" s="1006"/>
      <c r="BC48" s="1006"/>
      <c r="BD48" s="1006"/>
      <c r="BE48" s="1007" t="str">
        <f>AS48&amp;AW48&amp;BA48</f>
        <v>特定加算なし</v>
      </c>
      <c r="BF48" s="1007"/>
      <c r="BG48" s="1007"/>
      <c r="BH48" s="1007"/>
      <c r="BI48" s="1007"/>
      <c r="BJ48" s="1007"/>
      <c r="BK48" s="1007"/>
      <c r="BL48" s="1007"/>
      <c r="BM48" s="1007"/>
      <c r="BN48" s="1007"/>
      <c r="BO48" s="1007"/>
      <c r="BP48" s="1007"/>
      <c r="BQ48" s="240"/>
      <c r="BR48" s="240"/>
      <c r="BS48" s="240"/>
      <c r="BT48" s="240"/>
      <c r="BU48" s="240"/>
      <c r="BV48" s="240"/>
      <c r="BW48" s="240"/>
      <c r="BX48" s="240"/>
      <c r="BY48" s="240"/>
      <c r="BZ48" s="240"/>
      <c r="CD48" s="241"/>
    </row>
    <row r="49" spans="2:82" ht="18" customHeight="1">
      <c r="B49" s="1146" t="s">
        <v>2158</v>
      </c>
      <c r="C49" s="1147"/>
      <c r="D49" s="1147"/>
      <c r="E49" s="1147"/>
      <c r="F49" s="1148"/>
      <c r="G49" s="1137" t="str">
        <f>IFERROR(IF(AND(OR(AH58=1,AH58=2),OR(AH59=1,AH59=2),OR(AH60=1,AH60=2)),"処遇加算Ⅰ",IF(AND(OR(AH58=1,AH58=2),OR(AH59=1,AH59=2),OR(AH60=0,AH60=3)),"処遇加算Ⅱ",IF(OR(OR(AH58=1,AH58=2),OR(AH59=1,AH59=2)),"処遇加算Ⅲ",""))),"")</f>
        <v/>
      </c>
      <c r="H49" s="1138"/>
      <c r="I49" s="1138"/>
      <c r="J49" s="1138"/>
      <c r="K49" s="1164"/>
      <c r="L49" s="1137" t="str">
        <f>IFERROR(IF(G9="","",IF(AND(OR(AH61=1,AH61=2),AH62=1,AH63=1),"特定加算Ⅰ",IF(AND(OR(AH61=1,AH61=2),AH62=2,AH63=1),"特定加算Ⅱ",IF(OR(AH61=3,AH62=2,AH63=2),"特定加算なし","")))),"")</f>
        <v/>
      </c>
      <c r="M49" s="1138"/>
      <c r="N49" s="1138"/>
      <c r="O49" s="1138"/>
      <c r="P49" s="1139"/>
      <c r="Q49" s="1140" t="str">
        <f>IFERROR(IF(OR(L9="ベア加算",AND(L9="ベア加算なし",AH57=1)),"ベア加算",IF(AH57=2,"ベア加算なし","")),"")</f>
        <v/>
      </c>
      <c r="R49" s="1138"/>
      <c r="S49" s="1138"/>
      <c r="T49" s="1138"/>
      <c r="U49" s="1139"/>
      <c r="V49" s="1141" t="s">
        <v>10</v>
      </c>
      <c r="W49" s="1142"/>
      <c r="X49" s="1142"/>
      <c r="Y49" s="1142"/>
      <c r="Z49" s="1142"/>
      <c r="AA49" s="1067"/>
      <c r="AB49" s="1067"/>
      <c r="AC49" s="1152" t="str">
        <f>IFERROR(VLOOKUP(BE48,【参考】数式用2!E6:F23,2,FALSE),"")</f>
        <v/>
      </c>
      <c r="AD49" s="1153"/>
      <c r="AE49" s="1153"/>
      <c r="AF49" s="1153"/>
      <c r="AG49" s="1153"/>
      <c r="AH49" s="1154"/>
      <c r="AS49" s="239" t="s">
        <v>2189</v>
      </c>
      <c r="AT49" s="240"/>
      <c r="AU49" s="240"/>
      <c r="AV49" s="240"/>
      <c r="AW49" s="240"/>
      <c r="AX49" s="240"/>
      <c r="AY49" s="240"/>
      <c r="AZ49" s="240"/>
      <c r="BA49" s="240"/>
      <c r="BB49" s="240"/>
      <c r="BC49" s="240"/>
      <c r="BD49" s="240"/>
      <c r="BE49" s="240"/>
      <c r="BF49" s="240"/>
      <c r="BG49" s="240"/>
      <c r="BH49" s="240"/>
      <c r="BI49" s="240"/>
      <c r="BJ49" s="240"/>
      <c r="BK49" s="240"/>
      <c r="BL49" s="240"/>
      <c r="BM49" s="240"/>
      <c r="BN49" s="242" t="s">
        <v>2193</v>
      </c>
      <c r="BO49" s="240"/>
      <c r="BP49" s="240"/>
      <c r="BQ49" s="240"/>
      <c r="BR49" s="240"/>
      <c r="BS49" s="240"/>
      <c r="BT49" s="240"/>
      <c r="BV49" s="239" t="s">
        <v>2196</v>
      </c>
      <c r="BW49" s="240"/>
      <c r="BX49" s="240"/>
      <c r="BY49" s="240"/>
      <c r="BZ49" s="240"/>
      <c r="CA49" s="240"/>
      <c r="CD49" s="241"/>
    </row>
    <row r="50" spans="2:82" ht="18" customHeight="1" thickBot="1">
      <c r="B50" s="1146" t="s">
        <v>2159</v>
      </c>
      <c r="C50" s="1147"/>
      <c r="D50" s="1147"/>
      <c r="E50" s="1147"/>
      <c r="F50" s="1148"/>
      <c r="G50" s="1155" t="str">
        <f>IFERROR(VLOOKUP(Y5,【参考】数式用!$A$5:$J$29,MATCH(G49,【参考】数式用!$B$4:$J$4,0)+1,0),"")</f>
        <v/>
      </c>
      <c r="H50" s="1156"/>
      <c r="I50" s="1156"/>
      <c r="J50" s="1156"/>
      <c r="K50" s="1157"/>
      <c r="L50" s="1155" t="str">
        <f>IFERROR(VLOOKUP(Y5,【参考】数式用!$A$5:$J$29,MATCH(L49,【参考】数式用!$B$4:$J$4,0)+1,0),"")</f>
        <v/>
      </c>
      <c r="M50" s="1156"/>
      <c r="N50" s="1156"/>
      <c r="O50" s="1156"/>
      <c r="P50" s="1158"/>
      <c r="Q50" s="1159" t="str">
        <f>IFERROR(VLOOKUP(Y5,【参考】数式用!$A$5:$J$29,MATCH(Q49,【参考】数式用!$B$4:$J$4,0)+1,0),"")</f>
        <v/>
      </c>
      <c r="R50" s="1156"/>
      <c r="S50" s="1156"/>
      <c r="T50" s="1156"/>
      <c r="U50" s="1158"/>
      <c r="V50" s="1110">
        <f>SUM(G50,L50,Q50)</f>
        <v>0</v>
      </c>
      <c r="W50" s="1111"/>
      <c r="X50" s="1111"/>
      <c r="Y50" s="1111"/>
      <c r="Z50" s="1111"/>
      <c r="AA50" s="1067"/>
      <c r="AB50" s="1067"/>
      <c r="AC50" s="1160" t="str">
        <f>IFERROR(VLOOKUP(Y5,【参考】数式用!$A$5:$AB$29,MATCH(AC49,【参考】数式用!$B$4:$AB$4,0)+1,FALSE),"")</f>
        <v/>
      </c>
      <c r="AD50" s="1161"/>
      <c r="AE50" s="1161"/>
      <c r="AF50" s="1161"/>
      <c r="AG50" s="1161"/>
      <c r="AH50" s="1162"/>
      <c r="AS50" s="1004" t="s">
        <v>2190</v>
      </c>
      <c r="AT50" s="1004"/>
      <c r="AU50" s="1004"/>
      <c r="AV50" s="1004"/>
      <c r="AW50" s="1004" t="s">
        <v>2191</v>
      </c>
      <c r="AX50" s="1004"/>
      <c r="AY50" s="1004"/>
      <c r="AZ50" s="1004"/>
      <c r="BA50" s="1004" t="s">
        <v>13</v>
      </c>
      <c r="BB50" s="1004"/>
      <c r="BC50" s="1004"/>
      <c r="BD50" s="1004"/>
      <c r="BE50" s="1004" t="s">
        <v>2192</v>
      </c>
      <c r="BF50" s="1004"/>
      <c r="BG50" s="1004"/>
      <c r="BH50" s="1004"/>
      <c r="BI50" s="1004" t="s">
        <v>2195</v>
      </c>
      <c r="BJ50" s="1004"/>
      <c r="BK50" s="1004"/>
      <c r="BL50" s="1004"/>
      <c r="BM50" s="240"/>
      <c r="BN50" s="1004" t="s">
        <v>2194</v>
      </c>
      <c r="BO50" s="1004"/>
      <c r="BP50" s="1004"/>
      <c r="BQ50" s="1004"/>
      <c r="BR50" s="1004"/>
      <c r="BS50" s="1004"/>
      <c r="BT50" s="240"/>
      <c r="BV50" s="1169" t="s">
        <v>2197</v>
      </c>
      <c r="BW50" s="1170"/>
      <c r="BX50" s="1170"/>
      <c r="BY50" s="1170"/>
      <c r="BZ50" s="1170"/>
      <c r="CA50" s="1171"/>
      <c r="CD50" s="241"/>
    </row>
    <row r="51" spans="2:82" ht="17.25" customHeight="1">
      <c r="B51" s="1149" t="s">
        <v>2288</v>
      </c>
      <c r="C51" s="1150"/>
      <c r="D51" s="1150"/>
      <c r="E51" s="1150"/>
      <c r="F51" s="1151"/>
      <c r="G51" s="1129" t="str">
        <f>IFERROR(ROUNDDOWN(ROUND(AM5*G50,0)*P5,0)*H53,"")</f>
        <v/>
      </c>
      <c r="H51" s="1129"/>
      <c r="I51" s="1129"/>
      <c r="J51" s="1129"/>
      <c r="K51" s="147" t="s">
        <v>2283</v>
      </c>
      <c r="L51" s="1128" t="str">
        <f>IFERROR(ROUNDDOWN(ROUND(AM5*L50,0)*P5,0)*H53,"")</f>
        <v/>
      </c>
      <c r="M51" s="1129"/>
      <c r="N51" s="1129"/>
      <c r="O51" s="1129"/>
      <c r="P51" s="147" t="s">
        <v>2283</v>
      </c>
      <c r="Q51" s="1128" t="str">
        <f>IFERROR(ROUNDDOWN(ROUND(AM5*Q50,0)*P5,0)*H53,"")</f>
        <v/>
      </c>
      <c r="R51" s="1129"/>
      <c r="S51" s="1129"/>
      <c r="T51" s="1129"/>
      <c r="U51" s="148" t="s">
        <v>2283</v>
      </c>
      <c r="V51" s="1135">
        <f>IFERROR(SUM(G51,L51,Q51),"")</f>
        <v>0</v>
      </c>
      <c r="W51" s="1136"/>
      <c r="X51" s="1136"/>
      <c r="Y51" s="1136"/>
      <c r="Z51" s="149" t="s">
        <v>2283</v>
      </c>
      <c r="AB51" s="150"/>
      <c r="AC51" s="1128" t="str">
        <f>IFERROR(ROUNDDOWN(ROUND(AM5*AC50,0)*P5,0)*AD53,"")</f>
        <v/>
      </c>
      <c r="AD51" s="1129"/>
      <c r="AE51" s="1129"/>
      <c r="AF51" s="1129"/>
      <c r="AG51" s="1129"/>
      <c r="AH51" s="148" t="s">
        <v>2283</v>
      </c>
      <c r="AS51" s="1009" t="str">
        <f>IFERROR(ROUNDDOWN(ROUND(AM5*(G50-B10),0)*P5,0)*H53,"")</f>
        <v/>
      </c>
      <c r="AT51" s="1009"/>
      <c r="AU51" s="1009"/>
      <c r="AV51" s="1009"/>
      <c r="AW51" s="1009" t="str">
        <f>IFERROR(ROUNDDOWN(ROUND(AM5*(L50-G10),0)*P5,0)*H53,"")</f>
        <v/>
      </c>
      <c r="AX51" s="1009"/>
      <c r="AY51" s="1009"/>
      <c r="AZ51" s="1009"/>
      <c r="BA51" s="1009" t="str">
        <f>IFERROR(ROUNDDOWN(ROUND(AM5*(Q50-L10),0)*P5,0)*H53,"")</f>
        <v/>
      </c>
      <c r="BB51" s="1009"/>
      <c r="BC51" s="1009"/>
      <c r="BD51" s="1009"/>
      <c r="BE51" s="1009" t="str">
        <f>IFERROR(ROUNDDOWN(ROUND(AM5*(AC50-Q10),0)*P5,0)*AD53,"")</f>
        <v/>
      </c>
      <c r="BF51" s="1009"/>
      <c r="BG51" s="1009"/>
      <c r="BH51" s="1009"/>
      <c r="BI51" s="1009">
        <f>SUM(AS51:BH51)</f>
        <v>0</v>
      </c>
      <c r="BJ51" s="1009"/>
      <c r="BK51" s="1009"/>
      <c r="BL51" s="1009"/>
      <c r="BM51" s="240"/>
      <c r="BN51" s="1009" t="str">
        <f>IFERROR(ROUNDDOWN(ROUNDDOWN(ROUND(AM5*(VLOOKUP(Y5,【参考】数式用!$A$5:$AB$29,14,FALSE)),0)*P5,0)*AD53*0.5,0),"")</f>
        <v/>
      </c>
      <c r="BO51" s="1009"/>
      <c r="BP51" s="1009"/>
      <c r="BQ51" s="1009"/>
      <c r="BR51" s="1009"/>
      <c r="BS51" s="1009"/>
      <c r="BT51" s="240"/>
      <c r="BV51" s="1172">
        <f>IF(AND(Q49="ベア加算なし",BA48="ベア加算"),ROUNDDOWN(ROUND(AM5*VLOOKUP(Y5,【参考】数式用!$A$5:$AB$29,9,FALSE),0)*P5,0)*AD53,0)</f>
        <v>0</v>
      </c>
      <c r="BW51" s="1173"/>
      <c r="BX51" s="1173"/>
      <c r="BY51" s="1173"/>
      <c r="BZ51" s="1173"/>
      <c r="CA51" s="1174"/>
      <c r="CD51" s="241"/>
    </row>
    <row r="52" spans="2:82" ht="13.5" customHeight="1">
      <c r="B52" s="1149"/>
      <c r="C52" s="1150"/>
      <c r="D52" s="1150"/>
      <c r="E52" s="1150"/>
      <c r="F52" s="1151"/>
      <c r="G52" s="1070" t="str">
        <f>IFERROR("("&amp;TEXT(G51/H53,"#,##0円")&amp;"/月)","")</f>
        <v/>
      </c>
      <c r="H52" s="1071"/>
      <c r="I52" s="1071"/>
      <c r="J52" s="1071"/>
      <c r="K52" s="1071"/>
      <c r="L52" s="1071" t="str">
        <f>IFERROR("("&amp;TEXT(L51/H53,"#,##0円")&amp;"/月)","")</f>
        <v/>
      </c>
      <c r="M52" s="1071"/>
      <c r="N52" s="1071"/>
      <c r="O52" s="1071"/>
      <c r="P52" s="1071"/>
      <c r="Q52" s="1071" t="str">
        <f>IFERROR("("&amp;TEXT(Q51/H53,"#,##0円")&amp;"/月)","")</f>
        <v/>
      </c>
      <c r="R52" s="1071"/>
      <c r="S52" s="1071"/>
      <c r="T52" s="1071"/>
      <c r="U52" s="1071"/>
      <c r="V52" s="1071" t="str">
        <f>IFERROR("("&amp;TEXT(V51/H53,"#,##0円")&amp;"/月)","")</f>
        <v>(0円/月)</v>
      </c>
      <c r="W52" s="1071"/>
      <c r="X52" s="1071"/>
      <c r="Y52" s="1071"/>
      <c r="Z52" s="1071"/>
      <c r="AB52" s="150"/>
      <c r="AC52" s="1130" t="str">
        <f>IFERROR("("&amp;TEXT(AC51/AD53,"#,##0円")&amp;"/月)","")</f>
        <v/>
      </c>
      <c r="AD52" s="1131"/>
      <c r="AE52" s="1131"/>
      <c r="AF52" s="1131"/>
      <c r="AG52" s="1131"/>
      <c r="AH52" s="1070"/>
      <c r="AS52" s="243"/>
      <c r="AT52" s="243"/>
      <c r="AU52" s="243"/>
      <c r="AV52" s="243"/>
      <c r="AW52" s="243"/>
      <c r="AX52" s="243"/>
      <c r="AY52" s="243"/>
      <c r="AZ52" s="243"/>
      <c r="BA52" s="243"/>
      <c r="BB52" s="243"/>
      <c r="BC52" s="243"/>
      <c r="BD52" s="243"/>
      <c r="BE52" s="243"/>
      <c r="BF52" s="243"/>
      <c r="BG52" s="243"/>
      <c r="BH52" s="243"/>
      <c r="BI52" s="243"/>
      <c r="BJ52" s="243"/>
      <c r="BK52" s="243"/>
      <c r="BL52" s="243"/>
      <c r="BM52" s="240"/>
      <c r="BN52" s="243"/>
      <c r="BO52" s="243"/>
      <c r="BP52" s="243"/>
      <c r="BQ52" s="243"/>
      <c r="BR52" s="243"/>
      <c r="BS52" s="243"/>
      <c r="BT52" s="240"/>
      <c r="BU52" s="243"/>
      <c r="BV52" s="243"/>
      <c r="BW52" s="243"/>
      <c r="BX52" s="243"/>
      <c r="BY52" s="243"/>
      <c r="BZ52" s="243"/>
      <c r="CD52" s="241"/>
    </row>
    <row r="53" spans="2:82" s="244" customFormat="1" ht="11.25" customHeight="1">
      <c r="G53" s="245" t="s">
        <v>196</v>
      </c>
      <c r="H53" s="246">
        <f>IF(F15=4,2,IF(F15=5,1,""))</f>
        <v>2</v>
      </c>
      <c r="I53" s="246" t="s">
        <v>2284</v>
      </c>
      <c r="J53" s="246"/>
      <c r="K53" s="246"/>
      <c r="L53" s="246"/>
      <c r="M53" s="246"/>
      <c r="N53" s="246"/>
      <c r="O53" s="246"/>
      <c r="P53" s="246"/>
      <c r="Q53" s="246"/>
      <c r="R53" s="246"/>
      <c r="S53" s="246"/>
      <c r="T53" s="246"/>
      <c r="U53" s="246"/>
      <c r="V53" s="246"/>
      <c r="W53" s="246"/>
      <c r="X53" s="246"/>
      <c r="Y53" s="246"/>
      <c r="Z53" s="246"/>
      <c r="AA53" s="246"/>
      <c r="AB53" s="246"/>
      <c r="AC53" s="245" t="s">
        <v>196</v>
      </c>
      <c r="AD53" s="246">
        <f>IF(F15=4,P15-2,IF(F15=5,P15-1,P15))</f>
        <v>10</v>
      </c>
      <c r="AE53" s="246" t="s">
        <v>2284</v>
      </c>
      <c r="AF53" s="246"/>
      <c r="AG53" s="246"/>
      <c r="AH53" s="246"/>
    </row>
    <row r="54" spans="2:82" ht="6" customHeight="1">
      <c r="BX54" s="247"/>
    </row>
    <row r="55" spans="2:82" ht="18" customHeight="1"/>
    <row r="56" spans="2:82" ht="23.25" customHeight="1">
      <c r="U56" s="1007" t="s">
        <v>239</v>
      </c>
      <c r="V56" s="1007"/>
      <c r="W56" s="1007"/>
      <c r="X56" s="1007"/>
      <c r="Y56" s="1007"/>
      <c r="Z56" s="1007"/>
      <c r="AA56" s="244"/>
      <c r="AB56" s="248"/>
      <c r="AC56" s="1007" t="str">
        <f>IF(F15=4,"R6.4～R6.5",IF(F15=5,"R6.5",""))</f>
        <v>R6.4～R6.5</v>
      </c>
      <c r="AD56" s="1007"/>
      <c r="AE56" s="1007"/>
      <c r="AF56" s="1007"/>
      <c r="AG56" s="1007"/>
      <c r="AH56" s="1007"/>
      <c r="AI56" s="249"/>
      <c r="AJ56" s="248"/>
      <c r="AK56" s="1007" t="str">
        <f>IF(OR(F15=4,F15=5),"R6.6","R"&amp;D15&amp;"."&amp;F15)&amp;"～R"&amp;K15&amp;"."&amp;M15</f>
        <v>R6.6～R7.3</v>
      </c>
      <c r="AL56" s="1007"/>
      <c r="AM56" s="1007"/>
      <c r="AN56" s="1007"/>
      <c r="AO56" s="1007"/>
      <c r="AP56" s="1007"/>
      <c r="AQ56" s="244"/>
      <c r="AR56" s="244"/>
      <c r="AS56" s="1015" t="s">
        <v>2404</v>
      </c>
      <c r="AT56" s="1015"/>
      <c r="AU56" s="1015"/>
      <c r="AV56" s="1015"/>
      <c r="AW56" s="1015" t="s">
        <v>2403</v>
      </c>
      <c r="AX56" s="1015"/>
      <c r="AY56" s="1015"/>
      <c r="AZ56" s="1015"/>
    </row>
    <row r="57" spans="2:82" ht="15.95" customHeight="1">
      <c r="U57" s="1004" t="s">
        <v>2198</v>
      </c>
      <c r="V57" s="1004"/>
      <c r="W57" s="1004"/>
      <c r="X57" s="1004"/>
      <c r="Y57" s="1004"/>
      <c r="Z57" s="526" t="str">
        <f>IF(AND(B9&lt;&gt;"処遇加算なし",F15=4),IF(V21="✓",1,IF(V22="✓",2,"")),"")</f>
        <v/>
      </c>
      <c r="AA57" s="244"/>
      <c r="AB57" s="248"/>
      <c r="AC57" s="1004" t="s">
        <v>2198</v>
      </c>
      <c r="AD57" s="1004"/>
      <c r="AE57" s="1004"/>
      <c r="AF57" s="1004"/>
      <c r="AG57" s="1004"/>
      <c r="AH57" s="533">
        <f>IF(AND(F15&lt;&gt;4,F15&lt;&gt;5),0,IF(AT8="○",1,0))</f>
        <v>0</v>
      </c>
      <c r="AI57" s="252"/>
      <c r="AJ57" s="248"/>
      <c r="AK57" s="1004" t="s">
        <v>2198</v>
      </c>
      <c r="AL57" s="1004"/>
      <c r="AM57" s="1004"/>
      <c r="AN57" s="1004"/>
      <c r="AO57" s="1004"/>
      <c r="AP57" s="533">
        <f>IF(AT8="○",1,0)</f>
        <v>0</v>
      </c>
      <c r="AQ57" s="244"/>
      <c r="AR57" s="244"/>
      <c r="AS57" s="1003"/>
      <c r="AT57" s="1003"/>
      <c r="AU57" s="1003"/>
      <c r="AV57" s="1003"/>
      <c r="AW57" s="1016"/>
      <c r="AX57" s="1016"/>
      <c r="AY57" s="1016"/>
      <c r="AZ57" s="1016"/>
      <c r="BL57" s="250"/>
      <c r="BN57" s="250"/>
      <c r="BO57" s="250"/>
      <c r="BP57" s="250"/>
      <c r="BQ57" s="250"/>
      <c r="BR57" s="250"/>
      <c r="BS57" s="250"/>
      <c r="BT57" s="250"/>
      <c r="BU57" s="250"/>
      <c r="BV57" s="250"/>
      <c r="BW57" s="250"/>
      <c r="BX57" s="250"/>
      <c r="BY57" s="250"/>
      <c r="BZ57" s="250"/>
      <c r="CA57" s="250"/>
      <c r="CB57" s="250"/>
      <c r="CD57" s="253"/>
    </row>
    <row r="58" spans="2:82" ht="15.95" customHeight="1">
      <c r="U58" s="1032" t="s">
        <v>2199</v>
      </c>
      <c r="V58" s="1032"/>
      <c r="W58" s="1032"/>
      <c r="X58" s="1032"/>
      <c r="Y58" s="1032"/>
      <c r="Z58" s="526" t="str">
        <f>IF(AND(B9&lt;&gt;"処遇加算なし",F15=4),IF(V24="✓",1,IF(V25="✓",2,IF(V26="✓",3,""))),"")</f>
        <v/>
      </c>
      <c r="AA58" s="244"/>
      <c r="AB58" s="248"/>
      <c r="AC58" s="1032" t="s">
        <v>2199</v>
      </c>
      <c r="AD58" s="1032"/>
      <c r="AE58" s="1032"/>
      <c r="AF58" s="1032"/>
      <c r="AG58" s="1032"/>
      <c r="AH58" s="533">
        <f>IF(AND(F15&lt;&gt;4,F15&lt;&gt;5),0,IF(AU8="○",1,3))</f>
        <v>3</v>
      </c>
      <c r="AI58" s="252"/>
      <c r="AJ58" s="248"/>
      <c r="AK58" s="1032" t="s">
        <v>2199</v>
      </c>
      <c r="AL58" s="1032"/>
      <c r="AM58" s="1032"/>
      <c r="AN58" s="1032"/>
      <c r="AO58" s="1032"/>
      <c r="AP58" s="533">
        <f>IF(AU8="○",1,3)</f>
        <v>3</v>
      </c>
      <c r="AQ58" s="244"/>
      <c r="AR58" s="244"/>
      <c r="AS58" s="1004" t="str">
        <f>IF(OR(AND(Z58=1,AH58=3),AND(Z58=1,AP58=3),AND(Z58=2,AH58=3,AH59=3),AND(Z58=2,AP58=3,AP59=3)),"○","")</f>
        <v/>
      </c>
      <c r="AT58" s="1004"/>
      <c r="AU58" s="1004"/>
      <c r="AV58" s="1004"/>
      <c r="AW58" s="1004" t="str">
        <f>IF(OR(AND(Z58=1,AH58=2),AND(Z58=1,AP58=2),AND(Z58=2,AH58=2,AH59=2),AND(Z58=2,AP58=2,AP59=2)),"○","")</f>
        <v/>
      </c>
      <c r="AX58" s="1004"/>
      <c r="AY58" s="1004"/>
      <c r="AZ58" s="1004"/>
      <c r="BL58" s="250"/>
      <c r="BN58" s="250"/>
      <c r="BO58" s="250"/>
      <c r="BP58" s="250"/>
      <c r="BQ58" s="250"/>
      <c r="BR58" s="250"/>
      <c r="BS58" s="250"/>
      <c r="BT58" s="250"/>
      <c r="BU58" s="250"/>
      <c r="BV58" s="250"/>
      <c r="BW58" s="250"/>
      <c r="BX58" s="250"/>
      <c r="BY58" s="250"/>
      <c r="BZ58" s="250"/>
      <c r="CA58" s="250"/>
      <c r="CB58" s="250"/>
      <c r="CD58" s="253"/>
    </row>
    <row r="59" spans="2:82" ht="15.95" customHeight="1">
      <c r="U59" s="1032" t="s">
        <v>2200</v>
      </c>
      <c r="V59" s="1032"/>
      <c r="W59" s="1032"/>
      <c r="X59" s="1032"/>
      <c r="Y59" s="1032"/>
      <c r="Z59" s="526" t="str">
        <f>IF(AND(B9&lt;&gt;"処遇加算なし",F15=4),IF(V28="✓",1,IF(V29="✓",2,IF(V30="✓",3,""))),"")</f>
        <v/>
      </c>
      <c r="AA59" s="244"/>
      <c r="AB59" s="248"/>
      <c r="AC59" s="1032" t="s">
        <v>2200</v>
      </c>
      <c r="AD59" s="1032"/>
      <c r="AE59" s="1032"/>
      <c r="AF59" s="1032"/>
      <c r="AG59" s="1032"/>
      <c r="AH59" s="533">
        <f>IF(AND(F15&lt;&gt;4,F15&lt;&gt;5),0,IF(AV8="○",1,3))</f>
        <v>3</v>
      </c>
      <c r="AI59" s="252"/>
      <c r="AJ59" s="248"/>
      <c r="AK59" s="1032" t="s">
        <v>2200</v>
      </c>
      <c r="AL59" s="1032"/>
      <c r="AM59" s="1032"/>
      <c r="AN59" s="1032"/>
      <c r="AO59" s="1032"/>
      <c r="AP59" s="533">
        <f>IF(AV8="○",1,3)</f>
        <v>3</v>
      </c>
      <c r="AQ59" s="244"/>
      <c r="AR59" s="244"/>
      <c r="AS59" s="1004" t="str">
        <f>IF(OR(AND(Z59=1,AH59=3),AND(Z59=1,AP59=3),AND(Z59=2,AH58=3,AH59=3),AND(Z59=2,AP58=3,AP59=3)),"○","")</f>
        <v/>
      </c>
      <c r="AT59" s="1004"/>
      <c r="AU59" s="1004"/>
      <c r="AV59" s="1004"/>
      <c r="AW59" s="1004" t="str">
        <f>IF(OR(AND(Z59=1,AH58=2),AND(Z59=1,AP58=2),AND(Z59=2,AH58=2,AH59=2),AND(Z59=2,AP58=2,AP59=2)),"○","")</f>
        <v/>
      </c>
      <c r="AX59" s="1004"/>
      <c r="AY59" s="1004"/>
      <c r="AZ59" s="1004"/>
      <c r="BL59" s="250"/>
      <c r="BN59" s="250"/>
      <c r="BO59" s="250"/>
      <c r="BP59" s="250"/>
      <c r="BQ59" s="250"/>
      <c r="BR59" s="250"/>
      <c r="BS59" s="250"/>
      <c r="BT59" s="250"/>
      <c r="BU59" s="250"/>
      <c r="BV59" s="250"/>
      <c r="BW59" s="250"/>
      <c r="BX59" s="250"/>
      <c r="BY59" s="250"/>
      <c r="BZ59" s="250"/>
      <c r="CA59" s="250"/>
      <c r="CB59" s="250"/>
      <c r="CD59" s="253"/>
    </row>
    <row r="60" spans="2:82" ht="15.95" customHeight="1">
      <c r="U60" s="1032" t="s">
        <v>2201</v>
      </c>
      <c r="V60" s="1032"/>
      <c r="W60" s="1032"/>
      <c r="X60" s="1032"/>
      <c r="Y60" s="1032"/>
      <c r="Z60" s="526" t="str">
        <f>IF(AND(B9&lt;&gt;"処遇加算なし",F15=4),IF(V32="✓",1,IF(V33="✓",2,"")),"")</f>
        <v/>
      </c>
      <c r="AA60" s="244"/>
      <c r="AB60" s="248"/>
      <c r="AC60" s="1032" t="s">
        <v>2201</v>
      </c>
      <c r="AD60" s="1032"/>
      <c r="AE60" s="1032"/>
      <c r="AF60" s="1032"/>
      <c r="AG60" s="1032"/>
      <c r="AH60" s="533">
        <f>IF(AND(F15&lt;&gt;4,F15&lt;&gt;5),0,IF(AW8="○",1,3))</f>
        <v>3</v>
      </c>
      <c r="AI60" s="252"/>
      <c r="AJ60" s="248"/>
      <c r="AK60" s="1032" t="s">
        <v>2201</v>
      </c>
      <c r="AL60" s="1032"/>
      <c r="AM60" s="1032"/>
      <c r="AN60" s="1032"/>
      <c r="AO60" s="1032"/>
      <c r="AP60" s="533">
        <f>IF(AW8="○",1,3)</f>
        <v>3</v>
      </c>
      <c r="AQ60" s="244"/>
      <c r="AR60" s="244"/>
      <c r="AS60" s="1005" t="str">
        <f>IF(OR(AND(Z60=1,AH60=3),AND(Z60=1,AP60=3)),"○","")</f>
        <v/>
      </c>
      <c r="AT60" s="1005"/>
      <c r="AU60" s="1005"/>
      <c r="AV60" s="1005"/>
      <c r="AW60" s="1005" t="str">
        <f>IF(OR(AND(Z60=1,AH60=2),AND(Z60=1,AP60=2)),"○","")</f>
        <v/>
      </c>
      <c r="AX60" s="1005"/>
      <c r="AY60" s="1005"/>
      <c r="AZ60" s="1005"/>
      <c r="BL60" s="250"/>
      <c r="BN60" s="250"/>
      <c r="BO60" s="250"/>
      <c r="BP60" s="250"/>
      <c r="BQ60" s="250"/>
      <c r="BR60" s="250"/>
      <c r="BS60" s="250"/>
      <c r="BT60" s="250"/>
      <c r="BU60" s="250"/>
      <c r="BV60" s="250"/>
      <c r="BW60" s="250"/>
      <c r="BX60" s="250"/>
      <c r="BY60" s="250"/>
      <c r="BZ60" s="250"/>
      <c r="CA60" s="250"/>
      <c r="CB60" s="250"/>
      <c r="CD60" s="253"/>
    </row>
    <row r="61" spans="2:82" ht="15.95" customHeight="1">
      <c r="U61" s="1032" t="s">
        <v>2202</v>
      </c>
      <c r="V61" s="1032"/>
      <c r="W61" s="1032"/>
      <c r="X61" s="1032"/>
      <c r="Y61" s="1032"/>
      <c r="Z61" s="526" t="str">
        <f>IF(AND(B9&lt;&gt;"処遇加算なし",F15=4),IF(V36="✓",1,IF(V37="✓",2,"")),"")</f>
        <v/>
      </c>
      <c r="AA61" s="244"/>
      <c r="AB61" s="248"/>
      <c r="AC61" s="1032" t="s">
        <v>2202</v>
      </c>
      <c r="AD61" s="1032"/>
      <c r="AE61" s="1032"/>
      <c r="AF61" s="1032"/>
      <c r="AG61" s="1032"/>
      <c r="AH61" s="533">
        <f>IF(AND(F15&lt;&gt;4,F15&lt;&gt;5),0,IF(AX8="○",1,2))</f>
        <v>2</v>
      </c>
      <c r="AI61" s="252"/>
      <c r="AJ61" s="248"/>
      <c r="AK61" s="1032" t="s">
        <v>2202</v>
      </c>
      <c r="AL61" s="1032"/>
      <c r="AM61" s="1032"/>
      <c r="AN61" s="1032"/>
      <c r="AO61" s="1032"/>
      <c r="AP61" s="533">
        <f>IF(AX8="○",1,2)</f>
        <v>2</v>
      </c>
      <c r="AQ61" s="244"/>
      <c r="AR61" s="244"/>
      <c r="AS61" s="1004" t="str">
        <f>IF(OR(AND(Z61=1,AH61=2),AND(Z61=1,AP61=2)),"○","")</f>
        <v/>
      </c>
      <c r="AT61" s="1004"/>
      <c r="AU61" s="1004"/>
      <c r="AV61" s="1004"/>
      <c r="AW61" s="1017" t="str">
        <f>IF(OR((AD61-AL61)&lt;0,(AD61-AT61)&lt;0),"!","")</f>
        <v/>
      </c>
      <c r="AX61" s="1017"/>
      <c r="AY61" s="1017"/>
      <c r="AZ61" s="1017"/>
      <c r="BL61" s="250"/>
      <c r="BN61" s="250"/>
      <c r="BO61" s="250"/>
      <c r="BP61" s="250"/>
      <c r="BQ61" s="250"/>
      <c r="BR61" s="250"/>
      <c r="BS61" s="250"/>
      <c r="BT61" s="250"/>
      <c r="BU61" s="250"/>
      <c r="BV61" s="250"/>
      <c r="BW61" s="250"/>
      <c r="BX61" s="250"/>
      <c r="BY61" s="250"/>
      <c r="BZ61" s="250"/>
      <c r="CA61" s="250"/>
      <c r="CB61" s="250"/>
      <c r="CD61" s="253"/>
    </row>
    <row r="62" spans="2:82" ht="15.95" customHeight="1">
      <c r="U62" s="1032" t="s">
        <v>2203</v>
      </c>
      <c r="V62" s="1032"/>
      <c r="W62" s="1032"/>
      <c r="X62" s="1032"/>
      <c r="Y62" s="1032"/>
      <c r="Z62" s="526" t="str">
        <f>IF(AND(B9&lt;&gt;"処遇加算なし",F15=4),IF(V40="✓",1,IF(V41="✓",2,"")),"")</f>
        <v/>
      </c>
      <c r="AA62" s="244"/>
      <c r="AB62" s="248"/>
      <c r="AC62" s="1032" t="s">
        <v>2203</v>
      </c>
      <c r="AD62" s="1032"/>
      <c r="AE62" s="1032"/>
      <c r="AF62" s="1032"/>
      <c r="AG62" s="1032"/>
      <c r="AH62" s="533">
        <f>IF(AND(F15&lt;&gt;4,F15&lt;&gt;5),0,IF(AY8="○",1,2))</f>
        <v>2</v>
      </c>
      <c r="AI62" s="252"/>
      <c r="AJ62" s="248"/>
      <c r="AK62" s="1032" t="s">
        <v>2203</v>
      </c>
      <c r="AL62" s="1032"/>
      <c r="AM62" s="1032"/>
      <c r="AN62" s="1032"/>
      <c r="AO62" s="1032"/>
      <c r="AP62" s="533">
        <f>IF(AY8="○",1,2)</f>
        <v>2</v>
      </c>
      <c r="AQ62" s="244"/>
      <c r="AR62" s="244"/>
      <c r="AS62" s="1004" t="str">
        <f>IF(OR(AND(Z62=1,AH62=2),AND(Z62=1,AP62=2)),"○","")</f>
        <v/>
      </c>
      <c r="AT62" s="1004"/>
      <c r="AU62" s="1004"/>
      <c r="AV62" s="1004"/>
      <c r="AW62" s="1017" t="str">
        <f>IF(OR((AD62-AL62)&lt;0,(AD62-AT62)&lt;0),"!","")</f>
        <v/>
      </c>
      <c r="AX62" s="1017"/>
      <c r="AY62" s="1017"/>
      <c r="AZ62" s="1017"/>
      <c r="BL62" s="250"/>
      <c r="BN62" s="250"/>
      <c r="BO62" s="250"/>
      <c r="BP62" s="250"/>
      <c r="BQ62" s="250"/>
      <c r="BR62" s="250"/>
      <c r="BS62" s="250"/>
      <c r="BT62" s="250"/>
      <c r="BU62" s="250"/>
      <c r="BV62" s="250"/>
      <c r="BW62" s="250"/>
      <c r="BX62" s="250"/>
      <c r="BY62" s="250"/>
      <c r="BZ62" s="250"/>
      <c r="CA62" s="250"/>
      <c r="CB62" s="250"/>
      <c r="CD62" s="253"/>
    </row>
    <row r="63" spans="2:82" ht="15.95" customHeight="1">
      <c r="U63" s="1004" t="s">
        <v>2204</v>
      </c>
      <c r="V63" s="1004"/>
      <c r="W63" s="1004"/>
      <c r="X63" s="1004"/>
      <c r="Y63" s="1004"/>
      <c r="Z63" s="526" t="str">
        <f>IF(AND(B9&lt;&gt;"処遇加算なし",F15=4),IF(V44="✓",1,IF(V45="✓",2,"")),"")</f>
        <v/>
      </c>
      <c r="AA63" s="244"/>
      <c r="AB63" s="248"/>
      <c r="AC63" s="1004" t="s">
        <v>2204</v>
      </c>
      <c r="AD63" s="1004"/>
      <c r="AE63" s="1004"/>
      <c r="AF63" s="1004"/>
      <c r="AG63" s="1004"/>
      <c r="AH63" s="533">
        <f>IF(AND(F15&lt;&gt;4,F15&lt;&gt;5),0,IF(AZ8="○",1,2))</f>
        <v>2</v>
      </c>
      <c r="AI63" s="252"/>
      <c r="AJ63" s="248"/>
      <c r="AK63" s="1004" t="s">
        <v>2204</v>
      </c>
      <c r="AL63" s="1004"/>
      <c r="AM63" s="1004"/>
      <c r="AN63" s="1004"/>
      <c r="AO63" s="1004"/>
      <c r="AP63" s="533">
        <f>IF(AZ8="○",1,2)</f>
        <v>2</v>
      </c>
      <c r="AQ63" s="244"/>
      <c r="AR63" s="244"/>
      <c r="AS63" s="1004" t="str">
        <f>IF(OR(AND(Z63=1,AH63=2),AND(Z63=1,AP63=2)),"○","")</f>
        <v/>
      </c>
      <c r="AT63" s="1004"/>
      <c r="AU63" s="1004"/>
      <c r="AV63" s="1004"/>
      <c r="AW63" s="1017" t="str">
        <f>IF(OR((AD63-AL63)&lt;0,(AD63-AT63)&lt;0),"!","")</f>
        <v/>
      </c>
      <c r="AX63" s="1017"/>
      <c r="AY63" s="1017"/>
      <c r="AZ63" s="1017"/>
      <c r="BL63" s="250"/>
      <c r="BN63" s="250"/>
      <c r="BO63" s="250"/>
      <c r="BP63" s="250"/>
      <c r="BQ63" s="250"/>
      <c r="BR63" s="250"/>
      <c r="BS63" s="250"/>
      <c r="BT63" s="250"/>
      <c r="BU63" s="250"/>
      <c r="BV63" s="250"/>
      <c r="BW63" s="250"/>
      <c r="BX63" s="250"/>
      <c r="BY63" s="250"/>
      <c r="BZ63" s="250"/>
      <c r="CA63" s="250"/>
      <c r="CB63" s="250"/>
      <c r="CD63" s="253"/>
    </row>
    <row r="64" spans="2:82" ht="15.95" customHeight="1">
      <c r="BL64" s="196"/>
      <c r="BM64" s="196"/>
      <c r="BN64" s="196"/>
      <c r="BO64" s="196"/>
      <c r="BP64" s="196"/>
      <c r="BQ64" s="196"/>
      <c r="BR64" s="196"/>
      <c r="BS64" s="196"/>
      <c r="BT64" s="196"/>
      <c r="BU64" s="196"/>
      <c r="BV64" s="196"/>
      <c r="BW64" s="196"/>
      <c r="BX64" s="196"/>
      <c r="BY64" s="196"/>
      <c r="BZ64" s="196"/>
      <c r="CA64" s="196"/>
      <c r="CB64" s="196"/>
    </row>
    <row r="65" spans="20:71" ht="15.95" customHeight="1">
      <c r="BS65" s="196"/>
    </row>
    <row r="66" spans="20:71" ht="15.95" customHeight="1"/>
    <row r="67" spans="20:71" ht="15.95" customHeight="1">
      <c r="T67" s="170">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kpIK7XxocSrknbHLtuoR43JF3jIBxHbHOtgGmj8tF6Eura6vDDClAeeweuRwxA+owXXdakyFuA5Apn2d6I6DQ==" saltValue="N16W+ykfBfW4a0cSjGleK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6"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8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8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8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8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8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9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9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9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9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9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9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9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9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9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9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10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10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0" customWidth="1"/>
    <col min="2" max="5" width="2.25" style="170" customWidth="1"/>
    <col min="6" max="6" width="2.375" style="170" customWidth="1"/>
    <col min="7" max="9" width="2.125" style="170" customWidth="1"/>
    <col min="10" max="10" width="1.875" style="170" customWidth="1"/>
    <col min="11" max="12" width="2.125" style="170" customWidth="1"/>
    <col min="13" max="13" width="2.375" style="170" customWidth="1"/>
    <col min="14" max="15" width="2.125" style="170" customWidth="1"/>
    <col min="16" max="16" width="2.75" style="170" customWidth="1"/>
    <col min="17" max="19" width="2.125" style="170" customWidth="1"/>
    <col min="20" max="20" width="1.375" style="170" customWidth="1"/>
    <col min="21" max="30" width="2.125" style="170" customWidth="1"/>
    <col min="31" max="31" width="2.5" style="170" customWidth="1"/>
    <col min="32" max="32" width="2.75" style="170" customWidth="1"/>
    <col min="33" max="38" width="2.125" style="170" customWidth="1"/>
    <col min="39" max="39" width="2.75" style="170" customWidth="1"/>
    <col min="40" max="40" width="2.5" style="170" customWidth="1"/>
    <col min="41" max="42" width="2.125" style="170" customWidth="1"/>
    <col min="43" max="43" width="1.625" style="170" customWidth="1"/>
    <col min="44" max="44" width="2" style="170" customWidth="1"/>
    <col min="45" max="62" width="2.875" style="170" customWidth="1"/>
    <col min="63" max="72" width="2.25" style="170" customWidth="1"/>
    <col min="73" max="73" width="3.125" style="170" customWidth="1"/>
    <col min="74" max="75" width="2.25" style="170" customWidth="1"/>
    <col min="76" max="76" width="3" style="170" customWidth="1"/>
    <col min="77" max="78" width="2.25" style="170" customWidth="1"/>
    <col min="79" max="81" width="2.125" style="170" customWidth="1"/>
    <col min="82" max="82" width="2" style="170" customWidth="1"/>
    <col min="83" max="85" width="2.375" style="170" hidden="1" customWidth="1"/>
    <col min="86" max="86" width="3.125" style="170" hidden="1" customWidth="1"/>
    <col min="87" max="88" width="2.375" style="170" hidden="1" customWidth="1"/>
    <col min="89" max="92" width="2.375" style="170" customWidth="1"/>
    <col min="93" max="102" width="1.625" style="170" customWidth="1"/>
    <col min="103" max="16384" width="9" style="170"/>
  </cols>
  <sheetData>
    <row r="1" spans="1:88" ht="18" customHeight="1">
      <c r="B1" s="171" t="s">
        <v>2286</v>
      </c>
      <c r="M1" s="172"/>
      <c r="N1" s="1056" t="s">
        <v>2409</v>
      </c>
      <c r="O1" s="1056"/>
      <c r="P1" s="1056"/>
      <c r="Q1" s="1056"/>
      <c r="R1" s="1056"/>
      <c r="S1" s="1056"/>
      <c r="T1" s="1056"/>
      <c r="U1" s="1056"/>
      <c r="V1" s="1056"/>
      <c r="W1" s="1056"/>
      <c r="X1" s="1056"/>
      <c r="Y1" s="1056"/>
      <c r="Z1" s="1056"/>
      <c r="AA1" s="1056"/>
      <c r="AB1" s="1056"/>
      <c r="AC1" s="1056"/>
      <c r="AD1" s="1056"/>
      <c r="AE1" s="1056"/>
      <c r="AF1" s="1175" t="s">
        <v>25</v>
      </c>
      <c r="AG1" s="1175"/>
      <c r="AH1" s="1175"/>
      <c r="AI1" s="1176" t="str">
        <f>IF(G5="","",G5)</f>
        <v/>
      </c>
      <c r="AJ1" s="1176"/>
      <c r="AK1" s="1176"/>
      <c r="AL1" s="1176"/>
      <c r="AM1" s="1176"/>
      <c r="AN1" s="1176"/>
      <c r="AO1" s="1176"/>
      <c r="AP1" s="1176"/>
      <c r="AS1" s="1000" t="str">
        <f>B9&amp;G9&amp;L9</f>
        <v/>
      </c>
      <c r="AT1" s="1001"/>
      <c r="AU1" s="1001"/>
      <c r="AV1" s="1001"/>
      <c r="AW1" s="1001"/>
      <c r="AX1" s="1001"/>
      <c r="AY1" s="1001"/>
      <c r="AZ1" s="1001"/>
      <c r="BA1" s="1001"/>
      <c r="BB1" s="1001"/>
      <c r="BC1" s="1001"/>
      <c r="BD1" s="1001"/>
      <c r="BE1" s="1002"/>
      <c r="BF1" s="999" t="str">
        <f>IFERROR(VLOOKUP(Y5,【参考】数式用!$AJ$2:$AK$24,2,FALSE),"")</f>
        <v/>
      </c>
      <c r="BG1" s="999"/>
      <c r="BH1" s="999"/>
      <c r="BI1" s="999"/>
      <c r="BJ1" s="999"/>
      <c r="BK1" s="999"/>
      <c r="BL1" s="999"/>
      <c r="BM1" s="999"/>
      <c r="BN1" s="999"/>
      <c r="BO1" s="999"/>
      <c r="BP1" s="999"/>
      <c r="CE1" s="173" t="s">
        <v>2374</v>
      </c>
    </row>
    <row r="2" spans="1:88" s="174" customFormat="1" ht="19.5" customHeight="1" thickBot="1">
      <c r="C2" s="172"/>
      <c r="D2" s="172"/>
      <c r="E2" s="172"/>
      <c r="F2" s="172"/>
      <c r="G2" s="172"/>
      <c r="H2" s="172"/>
      <c r="I2" s="172"/>
      <c r="J2" s="172"/>
      <c r="K2" s="172"/>
      <c r="L2" s="172"/>
      <c r="M2" s="172"/>
      <c r="N2" s="1056"/>
      <c r="O2" s="1056"/>
      <c r="P2" s="1056"/>
      <c r="Q2" s="1056"/>
      <c r="R2" s="1056"/>
      <c r="S2" s="1056"/>
      <c r="T2" s="1056"/>
      <c r="U2" s="1056"/>
      <c r="V2" s="1056"/>
      <c r="W2" s="1056"/>
      <c r="X2" s="1056"/>
      <c r="Y2" s="1056"/>
      <c r="Z2" s="1056"/>
      <c r="AA2" s="1056"/>
      <c r="AB2" s="1056"/>
      <c r="AC2" s="1056"/>
      <c r="AD2" s="1056"/>
      <c r="AE2" s="1056"/>
      <c r="AF2" s="172"/>
      <c r="AG2" s="172"/>
      <c r="AH2" s="172"/>
      <c r="AI2" s="172"/>
      <c r="AJ2" s="172"/>
      <c r="AK2" s="172"/>
      <c r="AL2" s="172"/>
      <c r="AM2" s="172"/>
      <c r="AN2" s="172"/>
      <c r="AO2" s="172"/>
      <c r="AP2" s="172"/>
      <c r="AQ2" s="530"/>
      <c r="AR2" s="530"/>
      <c r="CE2" s="987" t="s">
        <v>2377</v>
      </c>
      <c r="CF2" s="987"/>
      <c r="CG2" s="987"/>
      <c r="CH2" s="987"/>
      <c r="CI2" s="1177" t="str">
        <f>IF(AI1&lt;&gt;"",1,"")</f>
        <v/>
      </c>
      <c r="CJ2" s="1178"/>
    </row>
    <row r="3" spans="1:88" ht="15.75" customHeight="1">
      <c r="B3" s="176" t="s">
        <v>2165</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S3" s="178"/>
      <c r="AT3" s="179" t="s">
        <v>2312</v>
      </c>
      <c r="AU3" s="180"/>
      <c r="AV3" s="180"/>
      <c r="AW3" s="180"/>
      <c r="AX3" s="180"/>
      <c r="AY3" s="180"/>
      <c r="AZ3" s="180"/>
      <c r="BA3" s="181"/>
      <c r="CE3" s="987" t="s">
        <v>2371</v>
      </c>
      <c r="CF3" s="987"/>
      <c r="CG3" s="987"/>
      <c r="CH3" s="987"/>
      <c r="CI3" s="1179" t="str">
        <f>IF(AND(L9="ベア加算",Q49="ベア加算"),1,"")</f>
        <v/>
      </c>
      <c r="CJ3" s="1180"/>
    </row>
    <row r="4" spans="1:88" ht="25.5" customHeight="1">
      <c r="B4" s="1072" t="s">
        <v>2287</v>
      </c>
      <c r="C4" s="1072"/>
      <c r="D4" s="1072"/>
      <c r="E4" s="1072"/>
      <c r="F4" s="1072"/>
      <c r="G4" s="1072" t="s">
        <v>0</v>
      </c>
      <c r="H4" s="1072"/>
      <c r="I4" s="1072"/>
      <c r="J4" s="1068" t="s">
        <v>1</v>
      </c>
      <c r="K4" s="1068"/>
      <c r="L4" s="1068"/>
      <c r="M4" s="1068"/>
      <c r="N4" s="1068"/>
      <c r="O4" s="1068"/>
      <c r="P4" s="1073" t="s">
        <v>2157</v>
      </c>
      <c r="Q4" s="1074"/>
      <c r="R4" s="1074"/>
      <c r="S4" s="1075" t="s">
        <v>2</v>
      </c>
      <c r="T4" s="1076"/>
      <c r="U4" s="1076"/>
      <c r="V4" s="1076"/>
      <c r="W4" s="1076"/>
      <c r="X4" s="1076"/>
      <c r="Y4" s="1068" t="s">
        <v>3</v>
      </c>
      <c r="Z4" s="1068"/>
      <c r="AA4" s="1068"/>
      <c r="AB4" s="1068"/>
      <c r="AC4" s="1068"/>
      <c r="AD4" s="1068"/>
      <c r="AE4" s="1068" t="s">
        <v>2154</v>
      </c>
      <c r="AF4" s="1068"/>
      <c r="AG4" s="1068"/>
      <c r="AH4" s="1068"/>
      <c r="AI4" s="1068" t="s">
        <v>2155</v>
      </c>
      <c r="AJ4" s="1068"/>
      <c r="AK4" s="1068"/>
      <c r="AL4" s="1068"/>
      <c r="AM4" s="1068" t="s">
        <v>2153</v>
      </c>
      <c r="AN4" s="1068"/>
      <c r="AO4" s="1068"/>
      <c r="AP4" s="1068"/>
      <c r="AS4" s="182"/>
      <c r="AT4" s="1008" t="s">
        <v>2248</v>
      </c>
      <c r="AU4" s="1008" t="s">
        <v>2199</v>
      </c>
      <c r="AV4" s="1008" t="s">
        <v>2200</v>
      </c>
      <c r="AW4" s="1008" t="s">
        <v>2201</v>
      </c>
      <c r="AX4" s="1008" t="s">
        <v>2202</v>
      </c>
      <c r="AY4" s="1008" t="s">
        <v>2203</v>
      </c>
      <c r="AZ4" s="1008" t="s">
        <v>2247</v>
      </c>
      <c r="BA4" s="183"/>
      <c r="CE4" s="987" t="s">
        <v>2376</v>
      </c>
      <c r="CF4" s="987"/>
      <c r="CG4" s="987"/>
      <c r="CH4" s="987"/>
      <c r="CI4" s="978" t="str">
        <f>IF(OR(OR(G49="処遇加算Ⅰ",G49="処遇加算Ⅱ"),OR(AS48="処遇加算Ⅰ",AS48="処遇加算Ⅱ")),1,"")</f>
        <v/>
      </c>
      <c r="CJ4" s="979"/>
    </row>
    <row r="5" spans="1:88" ht="33" customHeight="1">
      <c r="B5" s="1079"/>
      <c r="C5" s="1079"/>
      <c r="D5" s="1079"/>
      <c r="E5" s="1079"/>
      <c r="F5" s="1079"/>
      <c r="G5" s="1080"/>
      <c r="H5" s="1080"/>
      <c r="I5" s="1080"/>
      <c r="J5" s="1081"/>
      <c r="K5" s="1081"/>
      <c r="L5" s="1081"/>
      <c r="M5" s="1082"/>
      <c r="N5" s="1082"/>
      <c r="O5" s="1082"/>
      <c r="P5" s="1083" t="str">
        <f>IF(Y5="","",IFERROR(INDEX(【参考】数式用3!$G$3:$I$451,MATCH(M5,【参考】数式用3!$F$3:$F$451,0),MATCH(VLOOKUP(Y5,【参考】数式用3!$J$2:$K$28,2,FALSE),【参考】数式用3!$G$2:$I$2,0)),10))</f>
        <v/>
      </c>
      <c r="Q5" s="1084"/>
      <c r="R5" s="1084"/>
      <c r="S5" s="1085"/>
      <c r="T5" s="1086"/>
      <c r="U5" s="1086"/>
      <c r="V5" s="1086"/>
      <c r="W5" s="1086"/>
      <c r="X5" s="1087"/>
      <c r="Y5" s="1069"/>
      <c r="Z5" s="1069"/>
      <c r="AA5" s="1069"/>
      <c r="AB5" s="1069"/>
      <c r="AC5" s="1069"/>
      <c r="AD5" s="1069"/>
      <c r="AE5" s="1037"/>
      <c r="AF5" s="1038"/>
      <c r="AG5" s="1038"/>
      <c r="AH5" s="1039"/>
      <c r="AI5" s="1037"/>
      <c r="AJ5" s="1038"/>
      <c r="AK5" s="1038"/>
      <c r="AL5" s="1039"/>
      <c r="AM5" s="1040">
        <f>AE5-AI5</f>
        <v>0</v>
      </c>
      <c r="AN5" s="1041"/>
      <c r="AO5" s="1041"/>
      <c r="AP5" s="1042"/>
      <c r="AS5" s="182"/>
      <c r="AT5" s="1008"/>
      <c r="AU5" s="1008"/>
      <c r="AV5" s="1008"/>
      <c r="AW5" s="1008"/>
      <c r="AX5" s="1008"/>
      <c r="AY5" s="1008"/>
      <c r="AZ5" s="1008"/>
      <c r="BA5" s="183"/>
      <c r="CE5" s="987" t="s">
        <v>2370</v>
      </c>
      <c r="CF5" s="987"/>
      <c r="CG5" s="987"/>
      <c r="CH5" s="987"/>
      <c r="CI5" s="978" t="str">
        <f>IF(OR(G49="処遇加算Ⅰ",AS48="処遇加算Ⅰ"),1,"")</f>
        <v/>
      </c>
      <c r="CJ5" s="979"/>
    </row>
    <row r="6" spans="1:88" ht="10.5" customHeight="1">
      <c r="B6" s="184"/>
      <c r="C6" s="184"/>
      <c r="D6" s="184"/>
      <c r="E6" s="184"/>
      <c r="F6" s="184"/>
      <c r="G6" s="185"/>
      <c r="H6" s="185"/>
      <c r="I6" s="185"/>
      <c r="J6" s="185"/>
      <c r="K6" s="185"/>
      <c r="L6" s="185"/>
      <c r="M6" s="185"/>
      <c r="N6" s="185"/>
      <c r="O6" s="185"/>
      <c r="P6" s="186"/>
      <c r="Q6" s="186"/>
      <c r="R6" s="186"/>
      <c r="S6" s="186"/>
      <c r="T6" s="186"/>
      <c r="U6" s="186"/>
      <c r="V6" s="186"/>
      <c r="W6" s="186"/>
      <c r="X6" s="186"/>
      <c r="Y6" s="186"/>
      <c r="Z6" s="186"/>
      <c r="AA6" s="186"/>
      <c r="AB6" s="186"/>
      <c r="AC6" s="186"/>
      <c r="AD6" s="186"/>
      <c r="AE6" s="186"/>
      <c r="AF6" s="186"/>
      <c r="AG6" s="186"/>
      <c r="AH6" s="187"/>
      <c r="AI6" s="187"/>
      <c r="AJ6" s="187"/>
      <c r="AK6" s="187"/>
      <c r="AL6" s="187"/>
      <c r="AM6" s="188"/>
      <c r="AN6" s="188"/>
      <c r="AO6" s="188"/>
      <c r="AP6" s="188"/>
      <c r="AS6" s="182"/>
      <c r="AT6" s="1008"/>
      <c r="AU6" s="1008"/>
      <c r="AV6" s="1008"/>
      <c r="AW6" s="1008"/>
      <c r="AX6" s="1008"/>
      <c r="AY6" s="1008"/>
      <c r="AZ6" s="1008"/>
      <c r="BA6" s="183"/>
      <c r="CE6" s="987" t="s">
        <v>2373</v>
      </c>
      <c r="CF6" s="987"/>
      <c r="CG6" s="987"/>
      <c r="CH6" s="987"/>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89" t="s">
        <v>2205</v>
      </c>
      <c r="C7" s="177"/>
      <c r="D7" s="177"/>
      <c r="E7" s="177"/>
      <c r="F7" s="177"/>
      <c r="G7" s="177"/>
      <c r="H7" s="177"/>
      <c r="I7" s="177"/>
      <c r="J7" s="177"/>
      <c r="K7" s="177"/>
      <c r="L7" s="177"/>
      <c r="M7" s="177"/>
      <c r="N7" s="177"/>
      <c r="O7" s="177"/>
      <c r="P7" s="177"/>
      <c r="Q7" s="177"/>
      <c r="R7" s="177"/>
      <c r="S7" s="177"/>
      <c r="T7" s="177"/>
      <c r="U7" s="177"/>
      <c r="V7" s="190" t="s">
        <v>2252</v>
      </c>
      <c r="W7" s="177"/>
      <c r="X7" s="177"/>
      <c r="Y7" s="177"/>
      <c r="Z7" s="177"/>
      <c r="AA7" s="177"/>
      <c r="AB7" s="177"/>
      <c r="AC7" s="177"/>
      <c r="AD7" s="177"/>
      <c r="AE7" s="177"/>
      <c r="AF7" s="177"/>
      <c r="AG7" s="177"/>
      <c r="AH7" s="177"/>
      <c r="AI7" s="177"/>
      <c r="AJ7" s="177"/>
      <c r="AK7" s="177"/>
      <c r="AL7" s="177"/>
      <c r="AM7" s="177"/>
      <c r="AN7" s="177"/>
      <c r="AO7" s="177"/>
      <c r="AP7" s="177"/>
      <c r="AS7" s="182"/>
      <c r="AT7" s="1008"/>
      <c r="AU7" s="1008"/>
      <c r="AV7" s="1008"/>
      <c r="AW7" s="1008"/>
      <c r="AX7" s="1008"/>
      <c r="AY7" s="1008"/>
      <c r="AZ7" s="1008"/>
      <c r="BA7" s="183"/>
      <c r="CE7" s="1168" t="s">
        <v>2372</v>
      </c>
      <c r="CF7" s="1168"/>
      <c r="CG7" s="1168"/>
      <c r="CH7" s="1168"/>
      <c r="CI7" s="978" t="str">
        <f>IF(AND(AH62=1,AD41=""),1,"")</f>
        <v/>
      </c>
      <c r="CJ7" s="979"/>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997" t="s">
        <v>12</v>
      </c>
      <c r="U8" s="998"/>
      <c r="V8" s="1050" t="str">
        <f>IFERROR(IF(VLOOKUP(AS1,【参考】数式用2!E6:L23,3,FALSE)="","",VLOOKUP(AS1,【参考】数式用2!E6:L23,3,FALSE)),"")</f>
        <v/>
      </c>
      <c r="W8" s="1051"/>
      <c r="X8" s="1051"/>
      <c r="Y8" s="1051"/>
      <c r="Z8" s="1052"/>
      <c r="AA8" s="1033" t="str">
        <f>IFERROR(VLOOKUP(AS1,【参考】数式用2!E6:L23,4,FALSE),"")</f>
        <v/>
      </c>
      <c r="AB8" s="1033"/>
      <c r="AC8" s="1033"/>
      <c r="AD8" s="1033"/>
      <c r="AE8" s="1033"/>
      <c r="AF8" s="1033"/>
      <c r="AG8" s="1033"/>
      <c r="AH8" s="1033"/>
      <c r="AI8" s="1033"/>
      <c r="AJ8" s="1033"/>
      <c r="AK8" s="1033"/>
      <c r="AL8" s="1033"/>
      <c r="AM8" s="1033"/>
      <c r="AN8" s="1033"/>
      <c r="AO8" s="1033"/>
      <c r="AP8" s="1034"/>
      <c r="AS8" s="182"/>
      <c r="AT8" s="1165" t="str">
        <f>IF(L9="ベア加算","",IF(OR(V8="新加算Ⅰ",V8="新加算Ⅱ",V8="新加算Ⅲ",V8="新加算Ⅳ"),"○",""))</f>
        <v/>
      </c>
      <c r="AU8" s="116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5" t="str">
        <f>IF(OR(V8="新加算Ⅰ",V8="新加算Ⅱ",V8="新加算Ⅲ",V8="新加算Ⅴ(１)",V8="新加算Ⅴ(３)",V8="新加算Ⅴ(８)"),"○","")</f>
        <v/>
      </c>
      <c r="AX8" s="1165" t="str">
        <f>IF(OR(V8="新加算Ⅰ",V8="新加算Ⅱ",V8="新加算Ⅴ(１)",V8="新加算Ⅴ(２)",V8="新加算Ⅴ(３)",V8="新加算Ⅴ(４)",V8="新加算Ⅴ(５)",V8="新加算Ⅴ(６)",V8="新加算Ⅴ(７)",V8="新加算Ⅴ(９)",V8="新加算Ⅴ(10)",V8="新加算Ⅴ(12)"),"○","")</f>
        <v/>
      </c>
      <c r="AY8" s="1165" t="str">
        <f>IF(OR(V8="新加算Ⅰ",V8="新加算Ⅴ(１)",V8="新加算Ⅴ(２)",V8="新加算Ⅴ(５)",V8="新加算Ⅴ(７)",V8="新加算Ⅴ(10)"),"○","")</f>
        <v/>
      </c>
      <c r="AZ8" s="1165" t="str">
        <f>IF(OR(V8="新加算Ⅰ",V8="新加算Ⅱ",V8="新加算Ⅴ(１)",V8="新加算Ⅴ(２)",V8="新加算Ⅴ(３)",V8="新加算Ⅴ(４)",V8="新加算Ⅴ(５)",V8="新加算Ⅴ(６)",V8="新加算Ⅴ(７)",V8="新加算Ⅴ(９)",V8="新加算Ⅴ(10)",V8="新加算Ⅴ(12)"),"○","")</f>
        <v/>
      </c>
      <c r="BA8" s="183"/>
      <c r="CE8" s="1168" t="s">
        <v>2372</v>
      </c>
      <c r="CF8" s="1168"/>
      <c r="CG8" s="1168"/>
      <c r="CH8" s="1168"/>
      <c r="CI8" s="978" t="str">
        <f>IF(AND(AP62=1,AL41=""),1,"")</f>
        <v/>
      </c>
      <c r="CJ8" s="979"/>
    </row>
    <row r="9" spans="1:88" ht="26.25" customHeight="1">
      <c r="B9" s="1093"/>
      <c r="C9" s="1094"/>
      <c r="D9" s="1094"/>
      <c r="E9" s="1094"/>
      <c r="F9" s="1095"/>
      <c r="G9" s="1096"/>
      <c r="H9" s="1097"/>
      <c r="I9" s="1097"/>
      <c r="J9" s="1097"/>
      <c r="K9" s="1098"/>
      <c r="L9" s="1099"/>
      <c r="M9" s="1100"/>
      <c r="N9" s="1100"/>
      <c r="O9" s="1100"/>
      <c r="P9" s="1101"/>
      <c r="Q9" s="1088" t="s">
        <v>2195</v>
      </c>
      <c r="R9" s="1089"/>
      <c r="S9" s="1089"/>
      <c r="T9" s="997"/>
      <c r="U9" s="998"/>
      <c r="V9" s="1053" t="str">
        <f>IFERROR(VLOOKUP(Y5,【参考】数式用!$A$5:$AB$29,MATCH(V8,【参考】数式用!$B$4:$AB$4,0)+1,FALSE),"")</f>
        <v/>
      </c>
      <c r="W9" s="1054"/>
      <c r="X9" s="1054"/>
      <c r="Y9" s="1054"/>
      <c r="Z9" s="1055"/>
      <c r="AA9" s="1035"/>
      <c r="AB9" s="1035"/>
      <c r="AC9" s="1035"/>
      <c r="AD9" s="1035"/>
      <c r="AE9" s="1035"/>
      <c r="AF9" s="1035"/>
      <c r="AG9" s="1035"/>
      <c r="AH9" s="1035"/>
      <c r="AI9" s="1035"/>
      <c r="AJ9" s="1035"/>
      <c r="AK9" s="1035"/>
      <c r="AL9" s="1035"/>
      <c r="AM9" s="1035"/>
      <c r="AN9" s="1035"/>
      <c r="AO9" s="1035"/>
      <c r="AP9" s="1036"/>
      <c r="AS9" s="182"/>
      <c r="AT9" s="1166"/>
      <c r="AU9" s="1166"/>
      <c r="AV9" s="1166"/>
      <c r="AW9" s="1166"/>
      <c r="AX9" s="1166"/>
      <c r="AY9" s="1166"/>
      <c r="AZ9" s="1166"/>
      <c r="BA9" s="183"/>
      <c r="CE9" s="987" t="s">
        <v>2372</v>
      </c>
      <c r="CF9" s="987"/>
      <c r="CG9" s="987"/>
      <c r="CH9" s="987"/>
      <c r="CI9" s="978" t="str">
        <f>IF(OR(AH62=1,AP62=1),1,"")</f>
        <v/>
      </c>
      <c r="CJ9" s="979"/>
    </row>
    <row r="10" spans="1:88" ht="11.25" customHeight="1">
      <c r="B10" s="1104" t="str">
        <f>IFERROR(VLOOKUP(Y5,【参考】数式用!$A$5:$J$29,MATCH(B9,【参考】数式用!$B$4:$J$4,0)+1,0),"")</f>
        <v/>
      </c>
      <c r="C10" s="1105"/>
      <c r="D10" s="1105"/>
      <c r="E10" s="1105"/>
      <c r="F10" s="1106"/>
      <c r="G10" s="1104" t="str">
        <f>IFERROR(VLOOKUP(Y5,【参考】数式用!$A$5:$J$29,MATCH(G9,【参考】数式用!$B$4:$J$4,0)+1,0),"")</f>
        <v/>
      </c>
      <c r="H10" s="1105"/>
      <c r="I10" s="1105"/>
      <c r="J10" s="1105"/>
      <c r="K10" s="1106"/>
      <c r="L10" s="1104" t="str">
        <f>IFERROR(VLOOKUP(Y5,【参考】数式用!$A$5:$J$29,MATCH(L9,【参考】数式用!$B$4:$J$4,0)+1,0),"")</f>
        <v/>
      </c>
      <c r="M10" s="1105"/>
      <c r="N10" s="1105"/>
      <c r="O10" s="1105"/>
      <c r="P10" s="1106"/>
      <c r="Q10" s="1110">
        <f>SUM(B10,G10,L10)</f>
        <v>0</v>
      </c>
      <c r="R10" s="1111"/>
      <c r="S10" s="1111"/>
      <c r="T10" s="191"/>
      <c r="U10" s="191"/>
      <c r="V10" s="192" t="s">
        <v>2253</v>
      </c>
      <c r="W10" s="193"/>
      <c r="X10" s="193"/>
      <c r="Y10" s="193"/>
      <c r="Z10" s="193"/>
      <c r="AA10" s="194"/>
      <c r="AB10" s="194"/>
      <c r="AC10" s="194"/>
      <c r="AD10" s="194"/>
      <c r="AE10" s="194"/>
      <c r="AF10" s="195"/>
      <c r="AG10" s="195"/>
      <c r="AH10" s="195"/>
      <c r="AI10" s="195"/>
      <c r="AJ10" s="195"/>
      <c r="AK10" s="195"/>
      <c r="AL10" s="195"/>
      <c r="AM10" s="195"/>
      <c r="AN10" s="194"/>
      <c r="AO10" s="194"/>
      <c r="AP10" s="196"/>
      <c r="AS10" s="182"/>
      <c r="AT10" s="197"/>
      <c r="AU10" s="197"/>
      <c r="AV10" s="197"/>
      <c r="AW10" s="197"/>
      <c r="AX10" s="197"/>
      <c r="AY10" s="197"/>
      <c r="AZ10" s="197"/>
      <c r="BA10" s="183"/>
      <c r="CE10" s="987" t="s">
        <v>2375</v>
      </c>
      <c r="CF10" s="987"/>
      <c r="CG10" s="987"/>
      <c r="CH10" s="987"/>
      <c r="CI10" s="978">
        <f>IF(OR(AH63=1,AP63=1),1,0)</f>
        <v>0</v>
      </c>
      <c r="CJ10" s="979"/>
    </row>
    <row r="11" spans="1:88" s="193" customFormat="1" ht="20.25" customHeight="1" thickBot="1">
      <c r="B11" s="1107"/>
      <c r="C11" s="1108"/>
      <c r="D11" s="1108"/>
      <c r="E11" s="1108"/>
      <c r="F11" s="1109"/>
      <c r="G11" s="1107"/>
      <c r="H11" s="1108"/>
      <c r="I11" s="1108"/>
      <c r="J11" s="1108"/>
      <c r="K11" s="1109"/>
      <c r="L11" s="1107"/>
      <c r="M11" s="1108"/>
      <c r="N11" s="1108"/>
      <c r="O11" s="1108"/>
      <c r="P11" s="1109"/>
      <c r="Q11" s="1110"/>
      <c r="R11" s="1111"/>
      <c r="S11" s="1111"/>
      <c r="T11" s="1067"/>
      <c r="U11" s="998"/>
      <c r="V11" s="1059" t="str">
        <f>IFERROR(IF(VLOOKUP(AS1,【参考】数式用2!E6:L23,5,FALSE)="","",VLOOKUP(AS1,【参考】数式用2!E6:L23,5,FALSE)),"")</f>
        <v/>
      </c>
      <c r="W11" s="1059"/>
      <c r="X11" s="1059"/>
      <c r="Y11" s="1059"/>
      <c r="Z11" s="1059"/>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8"/>
      <c r="AT11" s="1165" t="str">
        <f>IF(L9="ベア加算","",IF(OR(V11="新加算Ⅰ",V11="新加算Ⅱ",V11="新加算Ⅲ",V11="新加算Ⅳ"),"○",""))</f>
        <v/>
      </c>
      <c r="AU11" s="116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5" t="str">
        <f>IF(OR(V11="新加算Ⅰ",V11="新加算Ⅱ",V11="新加算Ⅲ",V11="新加算Ⅴ(１)",V11="新加算Ⅴ(３)",V11="新加算Ⅴ(８)"),"○","")</f>
        <v/>
      </c>
      <c r="AX11" s="1165" t="str">
        <f>IF(OR(V11="新加算Ⅰ",V11="新加算Ⅱ",V11="新加算Ⅴ(１)",V11="新加算Ⅴ(２)",V11="新加算Ⅴ(３)",V11="新加算Ⅴ(４)",V11="新加算Ⅴ(５)",V11="新加算Ⅴ(６)",V11="新加算Ⅴ(７)",V11="新加算Ⅴ(９)",V11="新加算Ⅴ(10)",V11="新加算Ⅴ(12)"),"○","")</f>
        <v/>
      </c>
      <c r="AY11" s="1165" t="str">
        <f>IF(OR(V11="新加算Ⅰ",V11="新加算Ⅴ(１)",V11="新加算Ⅴ(２)",V11="新加算Ⅴ(５)",V11="新加算Ⅴ(７)",V11="新加算Ⅴ(10)"),"○","")</f>
        <v/>
      </c>
      <c r="AZ11" s="1165" t="str">
        <f>IF(OR(V11="新加算Ⅰ",V11="新加算Ⅱ",V11="新加算Ⅴ(１)",V11="新加算Ⅴ(２)",V11="新加算Ⅴ(３)",V11="新加算Ⅴ(４)",V11="新加算Ⅴ(５)",V11="新加算Ⅴ(６)",V11="新加算Ⅴ(７)",V11="新加算Ⅴ(９)",V11="新加算Ⅴ(10)",V11="新加算Ⅴ(12)"),"○","")</f>
        <v/>
      </c>
      <c r="BA11" s="199"/>
    </row>
    <row r="12" spans="1:88" ht="25.5" customHeight="1" thickBot="1">
      <c r="A12" s="177"/>
      <c r="B12" s="107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8"/>
      <c r="D12" s="1078"/>
      <c r="E12" s="1078"/>
      <c r="F12" s="1078"/>
      <c r="G12" s="1078"/>
      <c r="H12" s="1078"/>
      <c r="I12" s="1078"/>
      <c r="J12" s="1078"/>
      <c r="K12" s="1078"/>
      <c r="L12" s="1078"/>
      <c r="M12" s="1078"/>
      <c r="N12" s="1078"/>
      <c r="O12" s="1078"/>
      <c r="P12" s="1078"/>
      <c r="Q12" s="1078"/>
      <c r="R12" s="1078"/>
      <c r="S12" s="1078"/>
      <c r="T12" s="1067"/>
      <c r="U12" s="998"/>
      <c r="V12" s="1058" t="str">
        <f>IFERROR(VLOOKUP(Y5,【参考】数式用!$A$5:$AB$29,MATCH(V11,【参考】数式用!$B$4:$AB$4,0)+1,FALSE),"")</f>
        <v/>
      </c>
      <c r="W12" s="1058"/>
      <c r="X12" s="1058"/>
      <c r="Y12" s="1058"/>
      <c r="Z12" s="1058"/>
      <c r="AA12" s="1035"/>
      <c r="AB12" s="1035"/>
      <c r="AC12" s="1035"/>
      <c r="AD12" s="1035"/>
      <c r="AE12" s="1035"/>
      <c r="AF12" s="1035"/>
      <c r="AG12" s="1035"/>
      <c r="AH12" s="1035"/>
      <c r="AI12" s="1035"/>
      <c r="AJ12" s="1035"/>
      <c r="AK12" s="1035"/>
      <c r="AL12" s="1035"/>
      <c r="AM12" s="1035"/>
      <c r="AN12" s="1035"/>
      <c r="AO12" s="1035"/>
      <c r="AP12" s="1036"/>
      <c r="AS12" s="182"/>
      <c r="AT12" s="1166"/>
      <c r="AU12" s="1166"/>
      <c r="AV12" s="1166"/>
      <c r="AW12" s="1166"/>
      <c r="AX12" s="1166"/>
      <c r="AY12" s="1166"/>
      <c r="AZ12" s="1166"/>
      <c r="BA12" s="183"/>
    </row>
    <row r="13" spans="1:88" ht="12" customHeight="1">
      <c r="A13" s="177"/>
      <c r="B13" s="1121" t="s">
        <v>2282</v>
      </c>
      <c r="C13" s="1122"/>
      <c r="D13" s="1122"/>
      <c r="E13" s="1122"/>
      <c r="F13" s="1122"/>
      <c r="G13" s="1122"/>
      <c r="H13" s="1122"/>
      <c r="I13" s="1122"/>
      <c r="J13" s="1122"/>
      <c r="K13" s="1122"/>
      <c r="L13" s="1122"/>
      <c r="M13" s="1122"/>
      <c r="N13" s="1122"/>
      <c r="O13" s="1122"/>
      <c r="P13" s="1122"/>
      <c r="Q13" s="1122"/>
      <c r="R13" s="1122"/>
      <c r="S13" s="1123"/>
      <c r="U13" s="197"/>
      <c r="V13" s="200" t="s">
        <v>2254</v>
      </c>
      <c r="W13" s="193"/>
      <c r="X13" s="193"/>
      <c r="Y13" s="193"/>
      <c r="Z13" s="193"/>
      <c r="AA13" s="195"/>
      <c r="AB13" s="195"/>
      <c r="AC13" s="195"/>
      <c r="AD13" s="195"/>
      <c r="AE13" s="195"/>
      <c r="AF13" s="195"/>
      <c r="AG13" s="195"/>
      <c r="AH13" s="195"/>
      <c r="AI13" s="195"/>
      <c r="AJ13" s="195"/>
      <c r="AK13" s="195"/>
      <c r="AL13" s="195"/>
      <c r="AM13" s="195"/>
      <c r="AN13" s="195"/>
      <c r="AO13" s="195"/>
      <c r="AP13" s="196"/>
      <c r="AS13" s="182"/>
      <c r="AT13" s="197"/>
      <c r="AU13" s="197"/>
      <c r="AV13" s="197"/>
      <c r="AW13" s="197"/>
      <c r="AX13" s="197"/>
      <c r="AY13" s="197"/>
      <c r="AZ13" s="197"/>
      <c r="BA13" s="183"/>
    </row>
    <row r="14" spans="1:88" ht="20.25" customHeight="1">
      <c r="A14" s="177"/>
      <c r="B14" s="1124"/>
      <c r="C14" s="1125"/>
      <c r="D14" s="1125"/>
      <c r="E14" s="1125"/>
      <c r="F14" s="1125"/>
      <c r="G14" s="1125"/>
      <c r="H14" s="1125"/>
      <c r="I14" s="1125"/>
      <c r="J14" s="1125"/>
      <c r="K14" s="1125"/>
      <c r="L14" s="1125"/>
      <c r="M14" s="1125"/>
      <c r="N14" s="1125"/>
      <c r="O14" s="1125"/>
      <c r="P14" s="1125"/>
      <c r="Q14" s="1125"/>
      <c r="R14" s="1125"/>
      <c r="S14" s="1126"/>
      <c r="U14" s="527"/>
      <c r="V14" s="1059" t="str">
        <f>IFERROR(IF(VLOOKUP(AS1,【参考】数式用2!E6:L23,7,FALSE)="","",VLOOKUP(AS1,【参考】数式用2!E6:L23,7,FALSE)),"")</f>
        <v/>
      </c>
      <c r="W14" s="1059"/>
      <c r="X14" s="1059"/>
      <c r="Y14" s="1059"/>
      <c r="Z14" s="1059"/>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2"/>
      <c r="AT14" s="1165" t="str">
        <f>IF(L9="ベア加算","",IF(OR(V14="新加算Ⅰ",V14="新加算Ⅱ",V14="新加算Ⅲ",V14="新加算Ⅳ"),"○",""))</f>
        <v/>
      </c>
      <c r="AU14" s="116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5" t="str">
        <f>IF(OR(V14="新加算Ⅰ",V14="新加算Ⅱ",V14="新加算Ⅲ",V14="新加算Ⅴ(１)",V14="新加算Ⅴ(３)",V14="新加算Ⅴ(８)"),"○","")</f>
        <v/>
      </c>
      <c r="AX14" s="1165" t="str">
        <f>IF(OR(V14="新加算Ⅰ",V14="新加算Ⅱ",V14="新加算Ⅴ(１)",V14="新加算Ⅴ(２)",V14="新加算Ⅴ(３)",V14="新加算Ⅴ(４)",V14="新加算Ⅴ(５)",V14="新加算Ⅴ(６)",V14="新加算Ⅴ(７)",V14="新加算Ⅴ(９)",V14="新加算Ⅴ(10)",V14="新加算Ⅴ(12)"),"○","")</f>
        <v/>
      </c>
      <c r="AY14" s="1165" t="str">
        <f>IF(OR(V14="新加算Ⅰ",V14="新加算Ⅴ(１)",V14="新加算Ⅴ(２)",V14="新加算Ⅴ(５)",V14="新加算Ⅴ(７)",V14="新加算Ⅴ(10)"),"○","")</f>
        <v/>
      </c>
      <c r="AZ14" s="1165" t="str">
        <f>IF(OR(V14="新加算Ⅰ",V14="新加算Ⅱ",V14="新加算Ⅴ(１)",V14="新加算Ⅴ(２)",V14="新加算Ⅴ(３)",V14="新加算Ⅴ(４)",V14="新加算Ⅴ(５)",V14="新加算Ⅴ(６)",V14="新加算Ⅴ(７)",V14="新加算Ⅴ(９)",V14="新加算Ⅴ(10)",V14="新加算Ⅴ(12)"),"○","")</f>
        <v/>
      </c>
      <c r="BA14" s="183"/>
    </row>
    <row r="15" spans="1:88" ht="20.25" customHeight="1">
      <c r="A15" s="177"/>
      <c r="B15" s="1112" t="s">
        <v>2276</v>
      </c>
      <c r="C15" s="1113"/>
      <c r="D15" s="146">
        <v>6</v>
      </c>
      <c r="E15" s="529" t="s">
        <v>2277</v>
      </c>
      <c r="F15" s="146">
        <v>4</v>
      </c>
      <c r="G15" s="529" t="s">
        <v>2278</v>
      </c>
      <c r="H15" s="1114" t="s">
        <v>2279</v>
      </c>
      <c r="I15" s="1114"/>
      <c r="J15" s="1127"/>
      <c r="K15" s="146">
        <v>7</v>
      </c>
      <c r="L15" s="529" t="s">
        <v>2277</v>
      </c>
      <c r="M15" s="146">
        <v>3</v>
      </c>
      <c r="N15" s="529" t="s">
        <v>2278</v>
      </c>
      <c r="O15" s="529" t="s">
        <v>2280</v>
      </c>
      <c r="P15" s="203">
        <f>(K15*12+M15)-(D15*12+F15)+1</f>
        <v>12</v>
      </c>
      <c r="Q15" s="1114" t="s">
        <v>2281</v>
      </c>
      <c r="R15" s="1114"/>
      <c r="S15" s="204" t="s">
        <v>70</v>
      </c>
      <c r="U15" s="527"/>
      <c r="V15" s="1115" t="str">
        <f>IFERROR(VLOOKUP(Y5,【参考】数式用!$A$5:$AB$29,MATCH(V14,【参考】数式用!$B$4:$AB$4,0)+1,FALSE),"")</f>
        <v/>
      </c>
      <c r="W15" s="1116"/>
      <c r="X15" s="1116"/>
      <c r="Y15" s="1116"/>
      <c r="Z15" s="1117"/>
      <c r="AA15" s="1044"/>
      <c r="AB15" s="1045"/>
      <c r="AC15" s="1045"/>
      <c r="AD15" s="1045"/>
      <c r="AE15" s="1045"/>
      <c r="AF15" s="1045"/>
      <c r="AG15" s="1045"/>
      <c r="AH15" s="1045"/>
      <c r="AI15" s="1045"/>
      <c r="AJ15" s="1045"/>
      <c r="AK15" s="1045"/>
      <c r="AL15" s="1045"/>
      <c r="AM15" s="1045"/>
      <c r="AN15" s="1045"/>
      <c r="AO15" s="1045"/>
      <c r="AP15" s="1046"/>
      <c r="AS15" s="182"/>
      <c r="AT15" s="1167"/>
      <c r="AU15" s="1167"/>
      <c r="AV15" s="1167"/>
      <c r="AW15" s="1167"/>
      <c r="AX15" s="1167"/>
      <c r="AY15" s="1167"/>
      <c r="AZ15" s="1167"/>
      <c r="BA15" s="183"/>
    </row>
    <row r="16" spans="1:88" ht="6" customHeight="1" thickBot="1">
      <c r="A16" s="177"/>
      <c r="B16" s="205"/>
      <c r="C16" s="206"/>
      <c r="D16" s="207"/>
      <c r="E16" s="207"/>
      <c r="F16" s="207"/>
      <c r="G16" s="207"/>
      <c r="H16" s="207"/>
      <c r="I16" s="207"/>
      <c r="J16" s="207"/>
      <c r="K16" s="207"/>
      <c r="L16" s="207"/>
      <c r="M16" s="207"/>
      <c r="N16" s="207"/>
      <c r="O16" s="207"/>
      <c r="P16" s="207"/>
      <c r="Q16" s="207"/>
      <c r="R16" s="207"/>
      <c r="S16" s="208"/>
      <c r="U16" s="527"/>
      <c r="V16" s="1118"/>
      <c r="W16" s="1119"/>
      <c r="X16" s="1119"/>
      <c r="Y16" s="1119"/>
      <c r="Z16" s="1120"/>
      <c r="AA16" s="1047"/>
      <c r="AB16" s="1048"/>
      <c r="AC16" s="1048"/>
      <c r="AD16" s="1048"/>
      <c r="AE16" s="1048"/>
      <c r="AF16" s="1048"/>
      <c r="AG16" s="1048"/>
      <c r="AH16" s="1048"/>
      <c r="AI16" s="1048"/>
      <c r="AJ16" s="1048"/>
      <c r="AK16" s="1048"/>
      <c r="AL16" s="1048"/>
      <c r="AM16" s="1048"/>
      <c r="AN16" s="1048"/>
      <c r="AO16" s="1048"/>
      <c r="AP16" s="1049"/>
      <c r="AS16" s="182"/>
      <c r="AT16" s="1166"/>
      <c r="AU16" s="1166"/>
      <c r="AV16" s="1166"/>
      <c r="AW16" s="1166"/>
      <c r="AX16" s="1166"/>
      <c r="AY16" s="1166"/>
      <c r="AZ16" s="1166"/>
      <c r="BA16" s="183"/>
    </row>
    <row r="17" spans="2:60" ht="6.75" customHeight="1" thickBot="1">
      <c r="T17" s="528"/>
      <c r="U17" s="528"/>
      <c r="V17" s="210"/>
      <c r="W17" s="210"/>
      <c r="X17" s="210"/>
      <c r="Y17" s="210"/>
      <c r="Z17" s="210"/>
      <c r="AA17" s="211"/>
      <c r="AB17" s="211"/>
      <c r="AC17" s="211"/>
      <c r="AD17" s="211"/>
      <c r="AE17" s="211"/>
      <c r="AF17" s="211"/>
      <c r="AG17" s="211"/>
      <c r="AH17" s="211"/>
      <c r="AI17" s="211"/>
      <c r="AJ17" s="211"/>
      <c r="AK17" s="211"/>
      <c r="AL17" s="211"/>
      <c r="AM17" s="211"/>
      <c r="AN17" s="211"/>
      <c r="AO17" s="211"/>
      <c r="AP17" s="211"/>
      <c r="AS17" s="212"/>
      <c r="AT17" s="213"/>
      <c r="AU17" s="213"/>
      <c r="AV17" s="213"/>
      <c r="AW17" s="213"/>
      <c r="AX17" s="213"/>
      <c r="AY17" s="213"/>
      <c r="AZ17" s="213"/>
      <c r="BA17" s="214"/>
    </row>
    <row r="18" spans="2:60" ht="12" customHeight="1">
      <c r="B18" s="1102" t="s">
        <v>2206</v>
      </c>
      <c r="C18" s="1102"/>
      <c r="D18" s="1102"/>
      <c r="E18" s="1102"/>
      <c r="F18" s="1102"/>
      <c r="G18" s="1102"/>
      <c r="H18" s="1102"/>
      <c r="I18" s="1102"/>
      <c r="J18" s="1102"/>
      <c r="K18" s="1102"/>
      <c r="L18" s="1102"/>
      <c r="M18" s="1102"/>
      <c r="N18" s="1102"/>
      <c r="O18" s="1102"/>
      <c r="P18" s="1102"/>
      <c r="Q18" s="1102"/>
      <c r="R18" s="1102"/>
      <c r="S18" s="1102"/>
      <c r="AI18" s="215"/>
      <c r="AJ18" s="215"/>
      <c r="AK18" s="215"/>
      <c r="AL18" s="215"/>
      <c r="AM18" s="215"/>
      <c r="AN18" s="215"/>
      <c r="AO18" s="215"/>
      <c r="AP18" s="215"/>
      <c r="AQ18" s="215"/>
    </row>
    <row r="19" spans="2:60" ht="6" customHeight="1" thickBot="1">
      <c r="B19" s="1102"/>
      <c r="C19" s="1102"/>
      <c r="D19" s="1102"/>
      <c r="E19" s="1102"/>
      <c r="F19" s="1102"/>
      <c r="G19" s="1102"/>
      <c r="H19" s="1102"/>
      <c r="I19" s="1102"/>
      <c r="J19" s="1102"/>
      <c r="K19" s="1102"/>
      <c r="L19" s="1102"/>
      <c r="M19" s="1102"/>
      <c r="N19" s="1102"/>
      <c r="O19" s="1102"/>
      <c r="P19" s="1102"/>
      <c r="Q19" s="1102"/>
      <c r="R19" s="1102"/>
      <c r="S19" s="1102"/>
      <c r="AI19" s="215"/>
      <c r="AJ19" s="215"/>
      <c r="AK19" s="215"/>
      <c r="AL19" s="215"/>
      <c r="AM19" s="215"/>
      <c r="AN19" s="215"/>
      <c r="AO19" s="215"/>
      <c r="AP19" s="215"/>
      <c r="AQ19" s="215"/>
    </row>
    <row r="20" spans="2:60" ht="12.95" customHeight="1">
      <c r="B20" s="1103"/>
      <c r="C20" s="1103"/>
      <c r="D20" s="1103"/>
      <c r="E20" s="1103"/>
      <c r="F20" s="1103"/>
      <c r="G20" s="1103"/>
      <c r="H20" s="1103"/>
      <c r="I20" s="1103"/>
      <c r="J20" s="1103"/>
      <c r="K20" s="1103"/>
      <c r="L20" s="1103"/>
      <c r="M20" s="1103"/>
      <c r="N20" s="1103"/>
      <c r="O20" s="1103"/>
      <c r="P20" s="1103"/>
      <c r="Q20" s="1103"/>
      <c r="R20" s="1103"/>
      <c r="S20" s="1103"/>
      <c r="T20" s="216"/>
      <c r="U20" s="177"/>
      <c r="V20" s="1077" t="s">
        <v>239</v>
      </c>
      <c r="W20" s="1077"/>
      <c r="X20" s="1077"/>
      <c r="Y20" s="1077"/>
      <c r="Z20" s="1077"/>
      <c r="AA20" s="190"/>
      <c r="AB20" s="190"/>
      <c r="AC20" s="1077" t="str">
        <f>IF(F15=4,"R6.4～R6.5",IF(F15=5,"R6.5",""))</f>
        <v>R6.4～R6.5</v>
      </c>
      <c r="AD20" s="1077"/>
      <c r="AE20" s="1077"/>
      <c r="AF20" s="1077"/>
      <c r="AG20" s="1077"/>
      <c r="AH20" s="1077"/>
      <c r="AI20" s="190"/>
      <c r="AJ20" s="190"/>
      <c r="AK20" s="1077" t="str">
        <f>IF(OR(F15=4,F15=5),"R6.6","R"&amp;D15&amp;"."&amp;F15)&amp;"～R"&amp;K15&amp;"."&amp;M15</f>
        <v>R6.6～R7.3</v>
      </c>
      <c r="AL20" s="1077"/>
      <c r="AM20" s="1077"/>
      <c r="AN20" s="1077"/>
      <c r="AO20" s="1077"/>
      <c r="AP20" s="1077"/>
      <c r="AS20" s="988" t="str">
        <f>IFERROR(VLOOKUP(AS1,【参考】数式用2!E6:S23,9,FALSE),"")</f>
        <v/>
      </c>
      <c r="AT20" s="989"/>
      <c r="AU20" s="989"/>
      <c r="AV20" s="989"/>
      <c r="AW20" s="989"/>
      <c r="AX20" s="989"/>
      <c r="AY20" s="989"/>
      <c r="AZ20" s="989"/>
      <c r="BA20" s="989"/>
      <c r="BB20" s="989"/>
      <c r="BC20" s="989"/>
      <c r="BD20" s="989"/>
      <c r="BE20" s="989"/>
      <c r="BF20" s="989"/>
      <c r="BG20" s="989"/>
      <c r="BH20" s="990"/>
    </row>
    <row r="21" spans="2:60" ht="17.100000000000001" customHeight="1">
      <c r="B21" s="1019" t="s">
        <v>2289</v>
      </c>
      <c r="C21" s="1020"/>
      <c r="D21" s="1020"/>
      <c r="E21" s="1020"/>
      <c r="F21" s="1021"/>
      <c r="G21" s="1060" t="s">
        <v>240</v>
      </c>
      <c r="H21" s="1061"/>
      <c r="I21" s="1061"/>
      <c r="J21" s="1061"/>
      <c r="K21" s="1061"/>
      <c r="L21" s="1061"/>
      <c r="M21" s="1061"/>
      <c r="N21" s="1061"/>
      <c r="O21" s="1061"/>
      <c r="P21" s="1061"/>
      <c r="Q21" s="1061"/>
      <c r="R21" s="1061"/>
      <c r="S21" s="1061"/>
      <c r="T21" s="1062"/>
      <c r="U21" s="217"/>
      <c r="V21" s="525" t="str">
        <f>IFERROR(IF(L9="ベア加算","✓",""),"")</f>
        <v/>
      </c>
      <c r="W21" s="984" t="s">
        <v>14</v>
      </c>
      <c r="X21" s="984"/>
      <c r="Y21" s="984"/>
      <c r="Z21" s="984"/>
      <c r="AA21" s="997" t="s">
        <v>12</v>
      </c>
      <c r="AB21" s="998"/>
      <c r="AC21" s="219"/>
      <c r="AD21" s="1057" t="s">
        <v>14</v>
      </c>
      <c r="AE21" s="1057"/>
      <c r="AF21" s="1057"/>
      <c r="AG21" s="1057"/>
      <c r="AH21" s="1057"/>
      <c r="AI21" s="997" t="s">
        <v>12</v>
      </c>
      <c r="AJ21" s="998"/>
      <c r="AK21" s="220"/>
      <c r="AL21" s="1057" t="s">
        <v>14</v>
      </c>
      <c r="AM21" s="1057"/>
      <c r="AN21" s="1057"/>
      <c r="AO21" s="1057"/>
      <c r="AP21" s="1057"/>
      <c r="AS21" s="991"/>
      <c r="AT21" s="992"/>
      <c r="AU21" s="992"/>
      <c r="AV21" s="992"/>
      <c r="AW21" s="992"/>
      <c r="AX21" s="992"/>
      <c r="AY21" s="992"/>
      <c r="AZ21" s="992"/>
      <c r="BA21" s="992"/>
      <c r="BB21" s="992"/>
      <c r="BC21" s="992"/>
      <c r="BD21" s="992"/>
      <c r="BE21" s="992"/>
      <c r="BF21" s="992"/>
      <c r="BG21" s="992"/>
      <c r="BH21" s="993"/>
    </row>
    <row r="22" spans="2:60" ht="17.100000000000001" customHeight="1" thickBot="1">
      <c r="B22" s="1025"/>
      <c r="C22" s="1026"/>
      <c r="D22" s="1026"/>
      <c r="E22" s="1026"/>
      <c r="F22" s="1027"/>
      <c r="G22" s="1064"/>
      <c r="H22" s="1065"/>
      <c r="I22" s="1065"/>
      <c r="J22" s="1065"/>
      <c r="K22" s="1065"/>
      <c r="L22" s="1065"/>
      <c r="M22" s="1065"/>
      <c r="N22" s="1065"/>
      <c r="O22" s="1065"/>
      <c r="P22" s="1065"/>
      <c r="Q22" s="1065"/>
      <c r="R22" s="1065"/>
      <c r="S22" s="1065"/>
      <c r="T22" s="1066"/>
      <c r="U22" s="217"/>
      <c r="V22" s="221" t="str">
        <f>IFERROR(IF(L9="ベア加算なし","✓",""),"")</f>
        <v/>
      </c>
      <c r="W22" s="1011" t="s">
        <v>15</v>
      </c>
      <c r="X22" s="984"/>
      <c r="Y22" s="1012"/>
      <c r="Z22" s="1013"/>
      <c r="AA22" s="997"/>
      <c r="AB22" s="998"/>
      <c r="AC22" s="219"/>
      <c r="AD22" s="984" t="s">
        <v>15</v>
      </c>
      <c r="AE22" s="984"/>
      <c r="AF22" s="984"/>
      <c r="AG22" s="984"/>
      <c r="AH22" s="984"/>
      <c r="AI22" s="997"/>
      <c r="AJ22" s="998"/>
      <c r="AK22" s="220"/>
      <c r="AL22" s="984" t="s">
        <v>15</v>
      </c>
      <c r="AM22" s="984"/>
      <c r="AN22" s="984"/>
      <c r="AO22" s="984"/>
      <c r="AP22" s="984"/>
      <c r="AS22" s="994"/>
      <c r="AT22" s="995"/>
      <c r="AU22" s="995"/>
      <c r="AV22" s="995"/>
      <c r="AW22" s="995"/>
      <c r="AX22" s="995"/>
      <c r="AY22" s="995"/>
      <c r="AZ22" s="995"/>
      <c r="BA22" s="995"/>
      <c r="BB22" s="995"/>
      <c r="BC22" s="995"/>
      <c r="BD22" s="995"/>
      <c r="BE22" s="995"/>
      <c r="BF22" s="995"/>
      <c r="BG22" s="995"/>
      <c r="BH22" s="996"/>
    </row>
    <row r="23" spans="2:60" ht="11.25" customHeight="1" thickBot="1">
      <c r="G23" s="222"/>
      <c r="H23" s="222"/>
      <c r="I23" s="222"/>
      <c r="J23" s="222"/>
      <c r="K23" s="222"/>
      <c r="L23" s="222"/>
      <c r="M23" s="222"/>
      <c r="N23" s="222"/>
      <c r="O23" s="222"/>
      <c r="P23" s="222"/>
      <c r="Q23" s="222"/>
      <c r="R23" s="222"/>
      <c r="S23" s="222"/>
      <c r="T23" s="222"/>
      <c r="U23" s="223"/>
      <c r="V23" s="224"/>
      <c r="W23" s="196"/>
      <c r="X23" s="196"/>
      <c r="Y23" s="196"/>
      <c r="Z23" s="196"/>
      <c r="AC23" s="225"/>
      <c r="AD23" s="196"/>
      <c r="AE23" s="196"/>
      <c r="AF23" s="196"/>
      <c r="AG23" s="196"/>
      <c r="AH23" s="196"/>
      <c r="AP23" s="226"/>
      <c r="AS23" s="177"/>
      <c r="AT23" s="177"/>
      <c r="AU23" s="177"/>
      <c r="AV23" s="177"/>
      <c r="AW23" s="177"/>
      <c r="AX23" s="177"/>
      <c r="AY23" s="177"/>
      <c r="AZ23" s="177"/>
      <c r="BA23" s="177"/>
      <c r="BB23" s="177"/>
      <c r="BC23" s="177"/>
      <c r="BD23" s="177"/>
      <c r="BE23" s="177"/>
      <c r="BF23" s="177"/>
      <c r="BG23" s="177"/>
      <c r="BH23" s="226"/>
    </row>
    <row r="24" spans="2:60" ht="18" customHeight="1">
      <c r="B24" s="1019" t="s">
        <v>2214</v>
      </c>
      <c r="C24" s="1020"/>
      <c r="D24" s="1020"/>
      <c r="E24" s="1020"/>
      <c r="F24" s="1021"/>
      <c r="G24" s="1060" t="s">
        <v>241</v>
      </c>
      <c r="H24" s="1061"/>
      <c r="I24" s="1061"/>
      <c r="J24" s="1061"/>
      <c r="K24" s="1061"/>
      <c r="L24" s="1061"/>
      <c r="M24" s="1061"/>
      <c r="N24" s="1061"/>
      <c r="O24" s="1061"/>
      <c r="P24" s="1061"/>
      <c r="Q24" s="1061"/>
      <c r="R24" s="1061"/>
      <c r="S24" s="1061"/>
      <c r="T24" s="1062"/>
      <c r="U24" s="217"/>
      <c r="V24" s="525" t="str">
        <f>IFERROR(IF(OR(B9="処遇加算Ⅰ",B9="処遇加算Ⅱ"),"✓",""),"")</f>
        <v/>
      </c>
      <c r="W24" s="1029" t="s">
        <v>2249</v>
      </c>
      <c r="X24" s="1030"/>
      <c r="Y24" s="1030"/>
      <c r="Z24" s="1031"/>
      <c r="AA24" s="997" t="s">
        <v>12</v>
      </c>
      <c r="AB24" s="998"/>
      <c r="AC24" s="219"/>
      <c r="AD24" s="986" t="s">
        <v>14</v>
      </c>
      <c r="AE24" s="986"/>
      <c r="AF24" s="986"/>
      <c r="AG24" s="986"/>
      <c r="AH24" s="986"/>
      <c r="AI24" s="997" t="s">
        <v>12</v>
      </c>
      <c r="AJ24" s="998"/>
      <c r="AK24" s="219"/>
      <c r="AL24" s="986" t="s">
        <v>14</v>
      </c>
      <c r="AM24" s="986"/>
      <c r="AN24" s="986"/>
      <c r="AO24" s="986"/>
      <c r="AP24" s="986"/>
      <c r="AS24" s="98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990"/>
    </row>
    <row r="25" spans="2:60" ht="21" customHeight="1">
      <c r="B25" s="1022"/>
      <c r="C25" s="1023"/>
      <c r="D25" s="1023"/>
      <c r="E25" s="1023"/>
      <c r="F25" s="1024"/>
      <c r="G25" s="1044"/>
      <c r="H25" s="1045"/>
      <c r="I25" s="1045"/>
      <c r="J25" s="1045"/>
      <c r="K25" s="1045"/>
      <c r="L25" s="1045"/>
      <c r="M25" s="1045"/>
      <c r="N25" s="1045"/>
      <c r="O25" s="1045"/>
      <c r="P25" s="1045"/>
      <c r="Q25" s="1045"/>
      <c r="R25" s="1045"/>
      <c r="S25" s="1045"/>
      <c r="T25" s="1063"/>
      <c r="U25" s="217"/>
      <c r="V25" s="525" t="str">
        <f>IFERROR(IF(B9="処遇加算Ⅲ","✓",""),"")</f>
        <v/>
      </c>
      <c r="W25" s="1029" t="s">
        <v>19</v>
      </c>
      <c r="X25" s="1030"/>
      <c r="Y25" s="1030"/>
      <c r="Z25" s="1031"/>
      <c r="AA25" s="997"/>
      <c r="AB25" s="998"/>
      <c r="AC25" s="219"/>
      <c r="AD25" s="985" t="s">
        <v>17</v>
      </c>
      <c r="AE25" s="985"/>
      <c r="AF25" s="985"/>
      <c r="AG25" s="985"/>
      <c r="AH25" s="985"/>
      <c r="AI25" s="997"/>
      <c r="AJ25" s="998"/>
      <c r="AK25" s="220"/>
      <c r="AL25" s="985" t="s">
        <v>17</v>
      </c>
      <c r="AM25" s="985"/>
      <c r="AN25" s="985"/>
      <c r="AO25" s="985"/>
      <c r="AP25" s="985"/>
      <c r="AS25" s="991"/>
      <c r="AT25" s="992"/>
      <c r="AU25" s="992"/>
      <c r="AV25" s="992"/>
      <c r="AW25" s="992"/>
      <c r="AX25" s="992"/>
      <c r="AY25" s="992"/>
      <c r="AZ25" s="992"/>
      <c r="BA25" s="992"/>
      <c r="BB25" s="992"/>
      <c r="BC25" s="992"/>
      <c r="BD25" s="992"/>
      <c r="BE25" s="992"/>
      <c r="BF25" s="992"/>
      <c r="BG25" s="992"/>
      <c r="BH25" s="993"/>
    </row>
    <row r="26" spans="2:60" ht="18" customHeight="1" thickBot="1">
      <c r="B26" s="1025"/>
      <c r="C26" s="1026"/>
      <c r="D26" s="1026"/>
      <c r="E26" s="1026"/>
      <c r="F26" s="1027"/>
      <c r="G26" s="1064"/>
      <c r="H26" s="1065"/>
      <c r="I26" s="1065"/>
      <c r="J26" s="1065"/>
      <c r="K26" s="1065"/>
      <c r="L26" s="1065"/>
      <c r="M26" s="1065"/>
      <c r="N26" s="1065"/>
      <c r="O26" s="1065"/>
      <c r="P26" s="1065"/>
      <c r="Q26" s="1065"/>
      <c r="R26" s="1065"/>
      <c r="S26" s="1065"/>
      <c r="T26" s="1066"/>
      <c r="U26" s="191"/>
      <c r="V26" s="525" t="str">
        <f>IFERROR(IF(B9="処遇加算なし","✓",""),"")</f>
        <v/>
      </c>
      <c r="W26" s="1029" t="s">
        <v>2250</v>
      </c>
      <c r="X26" s="1030"/>
      <c r="Y26" s="1030"/>
      <c r="Z26" s="1031"/>
      <c r="AA26" s="997"/>
      <c r="AB26" s="998"/>
      <c r="AC26" s="219"/>
      <c r="AD26" s="986" t="s">
        <v>15</v>
      </c>
      <c r="AE26" s="986"/>
      <c r="AF26" s="986"/>
      <c r="AG26" s="986"/>
      <c r="AH26" s="986"/>
      <c r="AI26" s="997"/>
      <c r="AJ26" s="998"/>
      <c r="AK26" s="220"/>
      <c r="AL26" s="986" t="s">
        <v>15</v>
      </c>
      <c r="AM26" s="986"/>
      <c r="AN26" s="986"/>
      <c r="AO26" s="986"/>
      <c r="AP26" s="986"/>
      <c r="AS26" s="994"/>
      <c r="AT26" s="995"/>
      <c r="AU26" s="995"/>
      <c r="AV26" s="995"/>
      <c r="AW26" s="995"/>
      <c r="AX26" s="995"/>
      <c r="AY26" s="995"/>
      <c r="AZ26" s="995"/>
      <c r="BA26" s="995"/>
      <c r="BB26" s="995"/>
      <c r="BC26" s="995"/>
      <c r="BD26" s="995"/>
      <c r="BE26" s="995"/>
      <c r="BF26" s="995"/>
      <c r="BG26" s="995"/>
      <c r="BH26" s="996"/>
    </row>
    <row r="27" spans="2:60" ht="11.25" customHeight="1" thickBot="1">
      <c r="U27" s="223"/>
      <c r="V27" s="224"/>
      <c r="W27" s="196"/>
      <c r="X27" s="196"/>
      <c r="Y27" s="196"/>
      <c r="Z27" s="196"/>
      <c r="AC27" s="225"/>
      <c r="AD27" s="227"/>
      <c r="AE27" s="227"/>
      <c r="AF27" s="227"/>
      <c r="AG27" s="227"/>
      <c r="AH27" s="227"/>
      <c r="AK27" s="225"/>
      <c r="AL27" s="534"/>
      <c r="AM27" s="534"/>
      <c r="AN27" s="534"/>
      <c r="AO27" s="534"/>
      <c r="AP27" s="534"/>
      <c r="AS27" s="228"/>
      <c r="AT27" s="228"/>
      <c r="AU27" s="228"/>
      <c r="AV27" s="228"/>
      <c r="AW27" s="228"/>
      <c r="AX27" s="228"/>
      <c r="AY27" s="228"/>
      <c r="AZ27" s="228"/>
      <c r="BA27" s="228"/>
      <c r="BB27" s="228"/>
      <c r="BC27" s="228"/>
      <c r="BD27" s="228"/>
      <c r="BE27" s="228"/>
      <c r="BF27" s="228"/>
      <c r="BG27" s="228"/>
      <c r="BH27" s="228"/>
    </row>
    <row r="28" spans="2:60" ht="18" customHeight="1">
      <c r="B28" s="1019" t="s">
        <v>2215</v>
      </c>
      <c r="C28" s="1020"/>
      <c r="D28" s="1020"/>
      <c r="E28" s="1020"/>
      <c r="F28" s="1021"/>
      <c r="G28" s="1061" t="s">
        <v>2212</v>
      </c>
      <c r="H28" s="1061"/>
      <c r="I28" s="1061"/>
      <c r="J28" s="1061"/>
      <c r="K28" s="1061"/>
      <c r="L28" s="1061"/>
      <c r="M28" s="1061"/>
      <c r="N28" s="1061"/>
      <c r="O28" s="1061"/>
      <c r="P28" s="1061"/>
      <c r="Q28" s="1061"/>
      <c r="R28" s="1061"/>
      <c r="S28" s="1061"/>
      <c r="T28" s="1062"/>
      <c r="U28" s="217"/>
      <c r="V28" s="525" t="str">
        <f>IFERROR(IF(OR(B9="処遇加算Ⅰ",B9="処遇加算Ⅱ"),"✓",""),"")</f>
        <v/>
      </c>
      <c r="W28" s="1029" t="s">
        <v>2249</v>
      </c>
      <c r="X28" s="1030"/>
      <c r="Y28" s="1030"/>
      <c r="Z28" s="1031"/>
      <c r="AA28" s="997" t="s">
        <v>12</v>
      </c>
      <c r="AB28" s="998"/>
      <c r="AC28" s="219"/>
      <c r="AD28" s="986" t="s">
        <v>14</v>
      </c>
      <c r="AE28" s="986"/>
      <c r="AF28" s="986"/>
      <c r="AG28" s="986"/>
      <c r="AH28" s="986"/>
      <c r="AI28" s="997" t="s">
        <v>12</v>
      </c>
      <c r="AJ28" s="998"/>
      <c r="AK28" s="219"/>
      <c r="AL28" s="986" t="s">
        <v>14</v>
      </c>
      <c r="AM28" s="986"/>
      <c r="AN28" s="986"/>
      <c r="AO28" s="986"/>
      <c r="AP28" s="986"/>
      <c r="AS28" s="98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990"/>
    </row>
    <row r="29" spans="2:60" ht="21" customHeight="1">
      <c r="B29" s="1022"/>
      <c r="C29" s="1023"/>
      <c r="D29" s="1023"/>
      <c r="E29" s="1023"/>
      <c r="F29" s="1024"/>
      <c r="G29" s="1045"/>
      <c r="H29" s="1045"/>
      <c r="I29" s="1045"/>
      <c r="J29" s="1045"/>
      <c r="K29" s="1045"/>
      <c r="L29" s="1045"/>
      <c r="M29" s="1045"/>
      <c r="N29" s="1045"/>
      <c r="O29" s="1045"/>
      <c r="P29" s="1045"/>
      <c r="Q29" s="1045"/>
      <c r="R29" s="1045"/>
      <c r="S29" s="1045"/>
      <c r="T29" s="1063"/>
      <c r="U29" s="217"/>
      <c r="V29" s="525" t="str">
        <f>IFERROR(IF(B9="処遇加算Ⅲ","✓",""),"")</f>
        <v/>
      </c>
      <c r="W29" s="1029" t="s">
        <v>19</v>
      </c>
      <c r="X29" s="1030"/>
      <c r="Y29" s="1030"/>
      <c r="Z29" s="1031"/>
      <c r="AA29" s="997"/>
      <c r="AB29" s="998"/>
      <c r="AC29" s="219"/>
      <c r="AD29" s="985" t="s">
        <v>17</v>
      </c>
      <c r="AE29" s="985"/>
      <c r="AF29" s="985"/>
      <c r="AG29" s="985"/>
      <c r="AH29" s="985"/>
      <c r="AI29" s="997"/>
      <c r="AJ29" s="998"/>
      <c r="AK29" s="220"/>
      <c r="AL29" s="985" t="s">
        <v>17</v>
      </c>
      <c r="AM29" s="985"/>
      <c r="AN29" s="985"/>
      <c r="AO29" s="985"/>
      <c r="AP29" s="985"/>
      <c r="AS29" s="991"/>
      <c r="AT29" s="992"/>
      <c r="AU29" s="992"/>
      <c r="AV29" s="992"/>
      <c r="AW29" s="992"/>
      <c r="AX29" s="992"/>
      <c r="AY29" s="992"/>
      <c r="AZ29" s="992"/>
      <c r="BA29" s="992"/>
      <c r="BB29" s="992"/>
      <c r="BC29" s="992"/>
      <c r="BD29" s="992"/>
      <c r="BE29" s="992"/>
      <c r="BF29" s="992"/>
      <c r="BG29" s="992"/>
      <c r="BH29" s="993"/>
    </row>
    <row r="30" spans="2:60" ht="18" customHeight="1" thickBot="1">
      <c r="B30" s="1025"/>
      <c r="C30" s="1026"/>
      <c r="D30" s="1026"/>
      <c r="E30" s="1026"/>
      <c r="F30" s="1027"/>
      <c r="G30" s="1065"/>
      <c r="H30" s="1065"/>
      <c r="I30" s="1065"/>
      <c r="J30" s="1065"/>
      <c r="K30" s="1065"/>
      <c r="L30" s="1065"/>
      <c r="M30" s="1065"/>
      <c r="N30" s="1065"/>
      <c r="O30" s="1065"/>
      <c r="P30" s="1065"/>
      <c r="Q30" s="1065"/>
      <c r="R30" s="1065"/>
      <c r="S30" s="1065"/>
      <c r="T30" s="1066"/>
      <c r="U30" s="191"/>
      <c r="V30" s="525" t="str">
        <f>IFERROR(IF(B9="処遇加算なし","✓",""),"")</f>
        <v/>
      </c>
      <c r="W30" s="1029" t="s">
        <v>2250</v>
      </c>
      <c r="X30" s="1030"/>
      <c r="Y30" s="1030"/>
      <c r="Z30" s="1031"/>
      <c r="AA30" s="997"/>
      <c r="AB30" s="998"/>
      <c r="AC30" s="219"/>
      <c r="AD30" s="986" t="s">
        <v>15</v>
      </c>
      <c r="AE30" s="986"/>
      <c r="AF30" s="986"/>
      <c r="AG30" s="986"/>
      <c r="AH30" s="986"/>
      <c r="AI30" s="997"/>
      <c r="AJ30" s="998"/>
      <c r="AK30" s="220"/>
      <c r="AL30" s="986" t="s">
        <v>15</v>
      </c>
      <c r="AM30" s="986"/>
      <c r="AN30" s="986"/>
      <c r="AO30" s="986"/>
      <c r="AP30" s="986"/>
      <c r="AS30" s="994"/>
      <c r="AT30" s="995"/>
      <c r="AU30" s="995"/>
      <c r="AV30" s="995"/>
      <c r="AW30" s="995"/>
      <c r="AX30" s="995"/>
      <c r="AY30" s="995"/>
      <c r="AZ30" s="995"/>
      <c r="BA30" s="995"/>
      <c r="BB30" s="995"/>
      <c r="BC30" s="995"/>
      <c r="BD30" s="995"/>
      <c r="BE30" s="995"/>
      <c r="BF30" s="995"/>
      <c r="BG30" s="995"/>
      <c r="BH30" s="996"/>
    </row>
    <row r="31" spans="2:60" ht="11.25" customHeight="1" thickBot="1">
      <c r="U31" s="223"/>
      <c r="V31" s="224"/>
      <c r="W31" s="196"/>
      <c r="X31" s="196"/>
      <c r="Y31" s="196"/>
      <c r="Z31" s="196"/>
      <c r="AC31" s="225"/>
      <c r="AD31" s="227"/>
      <c r="AE31" s="227"/>
      <c r="AF31" s="227"/>
      <c r="AG31" s="227"/>
      <c r="AH31" s="227"/>
      <c r="AK31" s="225"/>
      <c r="AL31" s="534"/>
      <c r="AM31" s="534"/>
      <c r="AN31" s="534"/>
      <c r="AO31" s="534"/>
      <c r="AP31" s="534"/>
      <c r="AS31" s="228"/>
      <c r="AT31" s="228"/>
      <c r="AU31" s="228"/>
      <c r="AV31" s="228"/>
      <c r="AW31" s="228"/>
      <c r="AX31" s="228"/>
      <c r="AY31" s="228"/>
      <c r="AZ31" s="228"/>
      <c r="BA31" s="228"/>
      <c r="BB31" s="228"/>
      <c r="BC31" s="228"/>
      <c r="BD31" s="228"/>
      <c r="BE31" s="228"/>
      <c r="BF31" s="228"/>
      <c r="BG31" s="228"/>
      <c r="BH31" s="228"/>
    </row>
    <row r="32" spans="2:60" ht="15" customHeight="1">
      <c r="B32" s="1018" t="s">
        <v>2216</v>
      </c>
      <c r="C32" s="1018"/>
      <c r="D32" s="1018"/>
      <c r="E32" s="1018"/>
      <c r="F32" s="1018"/>
      <c r="G32" s="1028" t="s">
        <v>2213</v>
      </c>
      <c r="H32" s="1028"/>
      <c r="I32" s="1028"/>
      <c r="J32" s="1028"/>
      <c r="K32" s="1028"/>
      <c r="L32" s="1028"/>
      <c r="M32" s="1028"/>
      <c r="N32" s="1028"/>
      <c r="O32" s="1028"/>
      <c r="P32" s="1028"/>
      <c r="Q32" s="1028"/>
      <c r="R32" s="1028"/>
      <c r="S32" s="1028"/>
      <c r="T32" s="1028"/>
      <c r="U32" s="217"/>
      <c r="V32" s="525" t="str">
        <f>IFERROR(IF(B9="処遇加算Ⅰ","✓",""),"")</f>
        <v/>
      </c>
      <c r="W32" s="1011" t="s">
        <v>14</v>
      </c>
      <c r="X32" s="1012"/>
      <c r="Y32" s="1012"/>
      <c r="Z32" s="1013"/>
      <c r="AA32" s="1067" t="s">
        <v>12</v>
      </c>
      <c r="AB32" s="998"/>
      <c r="AC32" s="219"/>
      <c r="AD32" s="986" t="s">
        <v>14</v>
      </c>
      <c r="AE32" s="986"/>
      <c r="AF32" s="986"/>
      <c r="AG32" s="986"/>
      <c r="AH32" s="986"/>
      <c r="AI32" s="1067" t="s">
        <v>12</v>
      </c>
      <c r="AJ32" s="998"/>
      <c r="AK32" s="219"/>
      <c r="AL32" s="986" t="s">
        <v>14</v>
      </c>
      <c r="AM32" s="986"/>
      <c r="AN32" s="986"/>
      <c r="AO32" s="986"/>
      <c r="AP32" s="986"/>
      <c r="AS32" s="98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990"/>
    </row>
    <row r="33" spans="2:82" ht="21" customHeight="1">
      <c r="B33" s="1018"/>
      <c r="C33" s="1018"/>
      <c r="D33" s="1018"/>
      <c r="E33" s="1018"/>
      <c r="F33" s="1018"/>
      <c r="G33" s="1028"/>
      <c r="H33" s="1028"/>
      <c r="I33" s="1028"/>
      <c r="J33" s="1028"/>
      <c r="K33" s="1028"/>
      <c r="L33" s="1028"/>
      <c r="M33" s="1028"/>
      <c r="N33" s="1028"/>
      <c r="O33" s="1028"/>
      <c r="P33" s="1028"/>
      <c r="Q33" s="1028"/>
      <c r="R33" s="1028"/>
      <c r="S33" s="1028"/>
      <c r="T33" s="1028"/>
      <c r="U33" s="217"/>
      <c r="V33" s="525" t="str">
        <f>IFERROR(IF(AND(B9&lt;&gt;"",B9&lt;&gt;"処遇加算Ⅰ"),"✓",""),"")</f>
        <v/>
      </c>
      <c r="W33" s="1011" t="s">
        <v>15</v>
      </c>
      <c r="X33" s="1012"/>
      <c r="Y33" s="1012"/>
      <c r="Z33" s="1013"/>
      <c r="AA33" s="1067"/>
      <c r="AB33" s="998"/>
      <c r="AC33" s="219"/>
      <c r="AD33" s="1014" t="s">
        <v>17</v>
      </c>
      <c r="AE33" s="1014"/>
      <c r="AF33" s="1014"/>
      <c r="AG33" s="1014"/>
      <c r="AH33" s="1014"/>
      <c r="AI33" s="1067"/>
      <c r="AJ33" s="998"/>
      <c r="AK33" s="229"/>
      <c r="AL33" s="985" t="s">
        <v>17</v>
      </c>
      <c r="AM33" s="985"/>
      <c r="AN33" s="985"/>
      <c r="AO33" s="985"/>
      <c r="AP33" s="985"/>
      <c r="AS33" s="991"/>
      <c r="AT33" s="992"/>
      <c r="AU33" s="992"/>
      <c r="AV33" s="992"/>
      <c r="AW33" s="992"/>
      <c r="AX33" s="992"/>
      <c r="AY33" s="992"/>
      <c r="AZ33" s="992"/>
      <c r="BA33" s="992"/>
      <c r="BB33" s="992"/>
      <c r="BC33" s="992"/>
      <c r="BD33" s="992"/>
      <c r="BE33" s="992"/>
      <c r="BF33" s="992"/>
      <c r="BG33" s="992"/>
      <c r="BH33" s="993"/>
    </row>
    <row r="34" spans="2:82" ht="15" customHeight="1" thickBot="1">
      <c r="B34" s="1018"/>
      <c r="C34" s="1018"/>
      <c r="D34" s="1018"/>
      <c r="E34" s="1018"/>
      <c r="F34" s="1018"/>
      <c r="G34" s="1028"/>
      <c r="H34" s="1028"/>
      <c r="I34" s="1028"/>
      <c r="J34" s="1028"/>
      <c r="K34" s="1028"/>
      <c r="L34" s="1028"/>
      <c r="M34" s="1028"/>
      <c r="N34" s="1028"/>
      <c r="O34" s="1028"/>
      <c r="P34" s="1028"/>
      <c r="Q34" s="1028"/>
      <c r="R34" s="1028"/>
      <c r="S34" s="1028"/>
      <c r="T34" s="1028"/>
      <c r="U34" s="191"/>
      <c r="V34" s="224"/>
      <c r="W34" s="196"/>
      <c r="X34" s="196"/>
      <c r="Y34" s="196"/>
      <c r="Z34" s="196"/>
      <c r="AA34" s="1067"/>
      <c r="AB34" s="998"/>
      <c r="AC34" s="219"/>
      <c r="AD34" s="984" t="s">
        <v>15</v>
      </c>
      <c r="AE34" s="984"/>
      <c r="AF34" s="984"/>
      <c r="AG34" s="984"/>
      <c r="AH34" s="984"/>
      <c r="AI34" s="1067"/>
      <c r="AJ34" s="998"/>
      <c r="AK34" s="219"/>
      <c r="AL34" s="984" t="s">
        <v>15</v>
      </c>
      <c r="AM34" s="984"/>
      <c r="AN34" s="984"/>
      <c r="AO34" s="984"/>
      <c r="AP34" s="984"/>
      <c r="AS34" s="994"/>
      <c r="AT34" s="995"/>
      <c r="AU34" s="995"/>
      <c r="AV34" s="995"/>
      <c r="AW34" s="995"/>
      <c r="AX34" s="995"/>
      <c r="AY34" s="995"/>
      <c r="AZ34" s="995"/>
      <c r="BA34" s="995"/>
      <c r="BB34" s="995"/>
      <c r="BC34" s="995"/>
      <c r="BD34" s="995"/>
      <c r="BE34" s="995"/>
      <c r="BF34" s="995"/>
      <c r="BG34" s="995"/>
      <c r="BH34" s="996"/>
    </row>
    <row r="35" spans="2:82" ht="11.25" customHeight="1" thickBot="1">
      <c r="B35" s="230"/>
      <c r="C35" s="230"/>
      <c r="D35" s="230"/>
      <c r="E35" s="230"/>
      <c r="F35" s="230"/>
      <c r="G35" s="231"/>
      <c r="H35" s="231"/>
      <c r="I35" s="231"/>
      <c r="J35" s="231"/>
      <c r="K35" s="231"/>
      <c r="L35" s="231"/>
      <c r="M35" s="231"/>
      <c r="N35" s="231"/>
      <c r="O35" s="231"/>
      <c r="P35" s="231"/>
      <c r="Q35" s="231"/>
      <c r="R35" s="231"/>
      <c r="S35" s="231"/>
      <c r="T35" s="231"/>
      <c r="U35" s="223"/>
      <c r="V35" s="224"/>
      <c r="W35" s="196"/>
      <c r="X35" s="196"/>
      <c r="Y35" s="196"/>
      <c r="Z35" s="196"/>
      <c r="AC35" s="225"/>
      <c r="AD35" s="196"/>
      <c r="AE35" s="196"/>
      <c r="AF35" s="196"/>
      <c r="AG35" s="196"/>
      <c r="AH35" s="196"/>
      <c r="AK35" s="225"/>
      <c r="AL35" s="196"/>
      <c r="AM35" s="196"/>
      <c r="AN35" s="196"/>
      <c r="AO35" s="196"/>
      <c r="AP35" s="196"/>
      <c r="AR35" s="223"/>
      <c r="AS35" s="228"/>
      <c r="AT35" s="228"/>
      <c r="AU35" s="228"/>
      <c r="AV35" s="228"/>
      <c r="AW35" s="228"/>
      <c r="AX35" s="228"/>
      <c r="AY35" s="228"/>
      <c r="AZ35" s="228"/>
      <c r="BA35" s="228"/>
      <c r="BB35" s="228"/>
      <c r="BC35" s="228"/>
      <c r="BD35" s="228"/>
      <c r="BE35" s="228"/>
      <c r="BF35" s="228"/>
      <c r="BG35" s="228"/>
      <c r="BH35" s="228"/>
    </row>
    <row r="36" spans="2:82" ht="17.100000000000001" customHeight="1">
      <c r="B36" s="1018" t="s">
        <v>2217</v>
      </c>
      <c r="C36" s="1018"/>
      <c r="D36" s="1018"/>
      <c r="E36" s="1018"/>
      <c r="F36" s="1018"/>
      <c r="G36" s="1010" t="s">
        <v>2258</v>
      </c>
      <c r="H36" s="1010"/>
      <c r="I36" s="1010"/>
      <c r="J36" s="1010"/>
      <c r="K36" s="1010"/>
      <c r="L36" s="1010"/>
      <c r="M36" s="1010"/>
      <c r="N36" s="1010"/>
      <c r="O36" s="1010"/>
      <c r="P36" s="1010"/>
      <c r="Q36" s="1010"/>
      <c r="R36" s="1010"/>
      <c r="S36" s="1010"/>
      <c r="T36" s="1010"/>
      <c r="U36" s="217"/>
      <c r="V36" s="525" t="str">
        <f>IFERROR(IF(OR(G9="特定加算Ⅰ",G9="特定加算Ⅱ"),"✓",""),"")</f>
        <v/>
      </c>
      <c r="W36" s="1011" t="s">
        <v>14</v>
      </c>
      <c r="X36" s="1012"/>
      <c r="Y36" s="1012"/>
      <c r="Z36" s="1013"/>
      <c r="AA36" s="997" t="s">
        <v>12</v>
      </c>
      <c r="AB36" s="998"/>
      <c r="AC36" s="219"/>
      <c r="AD36" s="984" t="s">
        <v>14</v>
      </c>
      <c r="AE36" s="984"/>
      <c r="AF36" s="984"/>
      <c r="AG36" s="984"/>
      <c r="AH36" s="984"/>
      <c r="AI36" s="997" t="s">
        <v>12</v>
      </c>
      <c r="AJ36" s="998"/>
      <c r="AK36" s="219"/>
      <c r="AL36" s="984" t="s">
        <v>14</v>
      </c>
      <c r="AM36" s="984"/>
      <c r="AN36" s="984"/>
      <c r="AO36" s="984"/>
      <c r="AP36" s="984"/>
      <c r="AS36" s="98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990"/>
    </row>
    <row r="37" spans="2:82" ht="21" customHeight="1">
      <c r="B37" s="1018"/>
      <c r="C37" s="1018"/>
      <c r="D37" s="1018"/>
      <c r="E37" s="1018"/>
      <c r="F37" s="1018"/>
      <c r="G37" s="1010"/>
      <c r="H37" s="1010"/>
      <c r="I37" s="1010"/>
      <c r="J37" s="1010"/>
      <c r="K37" s="1010"/>
      <c r="L37" s="1010"/>
      <c r="M37" s="1010"/>
      <c r="N37" s="1010"/>
      <c r="O37" s="1010"/>
      <c r="P37" s="1010"/>
      <c r="Q37" s="1010"/>
      <c r="R37" s="1010"/>
      <c r="S37" s="1010"/>
      <c r="T37" s="1010"/>
      <c r="U37" s="217"/>
      <c r="V37" s="525" t="str">
        <f>IFERROR(IF(G9="特定加算なし","✓",""),"")</f>
        <v/>
      </c>
      <c r="W37" s="1011" t="s">
        <v>15</v>
      </c>
      <c r="X37" s="1012"/>
      <c r="Y37" s="1012"/>
      <c r="Z37" s="1013"/>
      <c r="AA37" s="997"/>
      <c r="AB37" s="998"/>
      <c r="AC37" s="980" t="s">
        <v>2360</v>
      </c>
      <c r="AD37" s="981"/>
      <c r="AE37" s="981"/>
      <c r="AF37" s="981"/>
      <c r="AG37" s="982"/>
      <c r="AH37" s="983"/>
      <c r="AI37" s="997"/>
      <c r="AJ37" s="998"/>
      <c r="AK37" s="980" t="s">
        <v>2360</v>
      </c>
      <c r="AL37" s="981"/>
      <c r="AM37" s="981"/>
      <c r="AN37" s="981"/>
      <c r="AO37" s="982"/>
      <c r="AP37" s="983"/>
      <c r="AS37" s="991"/>
      <c r="AT37" s="992"/>
      <c r="AU37" s="992"/>
      <c r="AV37" s="992"/>
      <c r="AW37" s="992"/>
      <c r="AX37" s="992"/>
      <c r="AY37" s="992"/>
      <c r="AZ37" s="992"/>
      <c r="BA37" s="992"/>
      <c r="BB37" s="992"/>
      <c r="BC37" s="992"/>
      <c r="BD37" s="992"/>
      <c r="BE37" s="992"/>
      <c r="BF37" s="992"/>
      <c r="BG37" s="992"/>
      <c r="BH37" s="993"/>
    </row>
    <row r="38" spans="2:82" ht="17.100000000000001" customHeight="1" thickBot="1">
      <c r="B38" s="1018"/>
      <c r="C38" s="1018"/>
      <c r="D38" s="1018"/>
      <c r="E38" s="1018"/>
      <c r="F38" s="1018"/>
      <c r="G38" s="1010"/>
      <c r="H38" s="1010"/>
      <c r="I38" s="1010"/>
      <c r="J38" s="1010"/>
      <c r="K38" s="1010"/>
      <c r="L38" s="1010"/>
      <c r="M38" s="1010"/>
      <c r="N38" s="1010"/>
      <c r="O38" s="1010"/>
      <c r="P38" s="1010"/>
      <c r="Q38" s="1010"/>
      <c r="R38" s="1010"/>
      <c r="S38" s="1010"/>
      <c r="T38" s="1010"/>
      <c r="U38" s="217"/>
      <c r="Z38" s="232"/>
      <c r="AA38" s="1067"/>
      <c r="AB38" s="998"/>
      <c r="AC38" s="219"/>
      <c r="AD38" s="984" t="s">
        <v>15</v>
      </c>
      <c r="AE38" s="984"/>
      <c r="AF38" s="984"/>
      <c r="AG38" s="984"/>
      <c r="AH38" s="984"/>
      <c r="AI38" s="997"/>
      <c r="AJ38" s="998"/>
      <c r="AK38" s="219"/>
      <c r="AL38" s="984" t="s">
        <v>15</v>
      </c>
      <c r="AM38" s="984"/>
      <c r="AN38" s="984"/>
      <c r="AO38" s="984"/>
      <c r="AP38" s="984"/>
      <c r="AS38" s="994"/>
      <c r="AT38" s="995"/>
      <c r="AU38" s="995"/>
      <c r="AV38" s="995"/>
      <c r="AW38" s="995"/>
      <c r="AX38" s="995"/>
      <c r="AY38" s="995"/>
      <c r="AZ38" s="995"/>
      <c r="BA38" s="995"/>
      <c r="BB38" s="995"/>
      <c r="BC38" s="995"/>
      <c r="BD38" s="995"/>
      <c r="BE38" s="995"/>
      <c r="BF38" s="995"/>
      <c r="BG38" s="995"/>
      <c r="BH38" s="996"/>
    </row>
    <row r="39" spans="2:82" ht="11.25" customHeight="1" thickBot="1">
      <c r="B39" s="230"/>
      <c r="C39" s="230"/>
      <c r="D39" s="230"/>
      <c r="E39" s="230"/>
      <c r="F39" s="230"/>
      <c r="G39" s="231"/>
      <c r="H39" s="231"/>
      <c r="I39" s="231"/>
      <c r="J39" s="231"/>
      <c r="K39" s="231"/>
      <c r="L39" s="231"/>
      <c r="M39" s="231"/>
      <c r="N39" s="231"/>
      <c r="O39" s="231"/>
      <c r="P39" s="231"/>
      <c r="Q39" s="231"/>
      <c r="R39" s="231"/>
      <c r="S39" s="231"/>
      <c r="T39" s="231"/>
      <c r="V39" s="224"/>
      <c r="W39" s="196"/>
      <c r="X39" s="196"/>
      <c r="Y39" s="196"/>
      <c r="Z39" s="196"/>
      <c r="AC39" s="225"/>
      <c r="AD39" s="196"/>
      <c r="AE39" s="196"/>
      <c r="AF39" s="196"/>
      <c r="AG39" s="196"/>
      <c r="AH39" s="196"/>
      <c r="AK39" s="225"/>
      <c r="AL39" s="196"/>
      <c r="AM39" s="196"/>
      <c r="AN39" s="196"/>
      <c r="AO39" s="196"/>
      <c r="AP39" s="196"/>
      <c r="AS39" s="535"/>
      <c r="AT39" s="535"/>
      <c r="AU39" s="535"/>
      <c r="AV39" s="535"/>
      <c r="AW39" s="535"/>
      <c r="AX39" s="535"/>
      <c r="AY39" s="535"/>
      <c r="AZ39" s="535"/>
      <c r="BA39" s="535"/>
      <c r="BB39" s="535"/>
      <c r="BC39" s="535"/>
      <c r="BD39" s="535"/>
      <c r="BE39" s="535"/>
      <c r="BF39" s="535"/>
      <c r="BG39" s="535"/>
      <c r="BH39" s="535"/>
    </row>
    <row r="40" spans="2:82" ht="17.100000000000001" customHeight="1">
      <c r="B40" s="1018" t="s">
        <v>2218</v>
      </c>
      <c r="C40" s="1018"/>
      <c r="D40" s="1018"/>
      <c r="E40" s="1018"/>
      <c r="F40" s="1018"/>
      <c r="G40" s="1028" t="str">
        <f>IFERROR(VLOOKUP(Y5,【参考】数式用!AS5:AT29,2,0),"")</f>
        <v/>
      </c>
      <c r="H40" s="1028"/>
      <c r="I40" s="1028"/>
      <c r="J40" s="1028"/>
      <c r="K40" s="1028"/>
      <c r="L40" s="1028"/>
      <c r="M40" s="1028"/>
      <c r="N40" s="1028"/>
      <c r="O40" s="1028"/>
      <c r="P40" s="1028"/>
      <c r="Q40" s="1028"/>
      <c r="R40" s="1028"/>
      <c r="S40" s="1028"/>
      <c r="T40" s="1028"/>
      <c r="U40" s="191"/>
      <c r="V40" s="525" t="str">
        <f>IFERROR(IF(G9="特定加算Ⅰ","✓",""),"")</f>
        <v/>
      </c>
      <c r="W40" s="1011" t="s">
        <v>14</v>
      </c>
      <c r="X40" s="1012"/>
      <c r="Y40" s="1012"/>
      <c r="Z40" s="1013"/>
      <c r="AA40" s="997" t="s">
        <v>12</v>
      </c>
      <c r="AB40" s="998"/>
      <c r="AC40" s="219"/>
      <c r="AD40" s="984" t="s">
        <v>14</v>
      </c>
      <c r="AE40" s="984"/>
      <c r="AF40" s="984"/>
      <c r="AG40" s="984"/>
      <c r="AH40" s="984"/>
      <c r="AI40" s="997" t="s">
        <v>12</v>
      </c>
      <c r="AJ40" s="998"/>
      <c r="AK40" s="219"/>
      <c r="AL40" s="984" t="s">
        <v>14</v>
      </c>
      <c r="AM40" s="984"/>
      <c r="AN40" s="984"/>
      <c r="AO40" s="984"/>
      <c r="AP40" s="984"/>
      <c r="AS40" s="98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990"/>
    </row>
    <row r="41" spans="2:82" ht="22.5" customHeight="1">
      <c r="B41" s="1018"/>
      <c r="C41" s="1018"/>
      <c r="D41" s="1018"/>
      <c r="E41" s="1018"/>
      <c r="F41" s="1018"/>
      <c r="G41" s="1028"/>
      <c r="H41" s="1028"/>
      <c r="I41" s="1028"/>
      <c r="J41" s="1028"/>
      <c r="K41" s="1028"/>
      <c r="L41" s="1028"/>
      <c r="M41" s="1028"/>
      <c r="N41" s="1028"/>
      <c r="O41" s="1028"/>
      <c r="P41" s="1028"/>
      <c r="Q41" s="1028"/>
      <c r="R41" s="1028"/>
      <c r="S41" s="1028"/>
      <c r="T41" s="1028"/>
      <c r="U41" s="191"/>
      <c r="V41" s="525" t="str">
        <f>IFERROR(IF(OR(G9="特定加算Ⅱ",G9="特定加算なし"),"✓",""),"")</f>
        <v/>
      </c>
      <c r="W41" s="1011" t="s">
        <v>15</v>
      </c>
      <c r="X41" s="1012"/>
      <c r="Y41" s="1012"/>
      <c r="Z41" s="1013"/>
      <c r="AA41" s="997"/>
      <c r="AB41" s="998"/>
      <c r="AC41" s="233" t="s">
        <v>85</v>
      </c>
      <c r="AD41" s="1132"/>
      <c r="AE41" s="1133"/>
      <c r="AF41" s="1133"/>
      <c r="AG41" s="1133"/>
      <c r="AH41" s="1134"/>
      <c r="AI41" s="997"/>
      <c r="AJ41" s="998"/>
      <c r="AK41" s="233" t="s">
        <v>85</v>
      </c>
      <c r="AL41" s="1132"/>
      <c r="AM41" s="1133"/>
      <c r="AN41" s="1133"/>
      <c r="AO41" s="1133"/>
      <c r="AP41" s="1134"/>
      <c r="AS41" s="991"/>
      <c r="AT41" s="992"/>
      <c r="AU41" s="992"/>
      <c r="AV41" s="992"/>
      <c r="AW41" s="992"/>
      <c r="AX41" s="992"/>
      <c r="AY41" s="992"/>
      <c r="AZ41" s="992"/>
      <c r="BA41" s="992"/>
      <c r="BB41" s="992"/>
      <c r="BC41" s="992"/>
      <c r="BD41" s="992"/>
      <c r="BE41" s="992"/>
      <c r="BF41" s="992"/>
      <c r="BG41" s="992"/>
      <c r="BH41" s="993"/>
    </row>
    <row r="42" spans="2:82" ht="17.100000000000001" customHeight="1" thickBot="1">
      <c r="B42" s="1018"/>
      <c r="C42" s="1018"/>
      <c r="D42" s="1018"/>
      <c r="E42" s="1018"/>
      <c r="F42" s="1018"/>
      <c r="G42" s="1028"/>
      <c r="H42" s="1028"/>
      <c r="I42" s="1028"/>
      <c r="J42" s="1028"/>
      <c r="K42" s="1028"/>
      <c r="L42" s="1028"/>
      <c r="M42" s="1028"/>
      <c r="N42" s="1028"/>
      <c r="O42" s="1028"/>
      <c r="P42" s="1028"/>
      <c r="Q42" s="1028"/>
      <c r="R42" s="1028"/>
      <c r="S42" s="1028"/>
      <c r="T42" s="1028"/>
      <c r="U42" s="191"/>
      <c r="V42" s="184"/>
      <c r="W42" s="234"/>
      <c r="X42" s="234"/>
      <c r="Y42" s="234"/>
      <c r="Z42" s="234"/>
      <c r="AA42" s="528"/>
      <c r="AB42" s="528"/>
      <c r="AC42" s="235"/>
      <c r="AD42" s="984" t="s">
        <v>15</v>
      </c>
      <c r="AE42" s="984"/>
      <c r="AF42" s="984"/>
      <c r="AG42" s="984"/>
      <c r="AH42" s="984"/>
      <c r="AI42" s="528"/>
      <c r="AJ42" s="528"/>
      <c r="AK42" s="235"/>
      <c r="AL42" s="984" t="s">
        <v>15</v>
      </c>
      <c r="AM42" s="984"/>
      <c r="AN42" s="984"/>
      <c r="AO42" s="984"/>
      <c r="AP42" s="984"/>
      <c r="AS42" s="994"/>
      <c r="AT42" s="995"/>
      <c r="AU42" s="995"/>
      <c r="AV42" s="995"/>
      <c r="AW42" s="995"/>
      <c r="AX42" s="995"/>
      <c r="AY42" s="995"/>
      <c r="AZ42" s="995"/>
      <c r="BA42" s="995"/>
      <c r="BB42" s="995"/>
      <c r="BC42" s="995"/>
      <c r="BD42" s="995"/>
      <c r="BE42" s="995"/>
      <c r="BF42" s="995"/>
      <c r="BG42" s="995"/>
      <c r="BH42" s="996"/>
    </row>
    <row r="43" spans="2:82" ht="11.25" customHeight="1" thickBot="1">
      <c r="B43" s="230"/>
      <c r="C43" s="230"/>
      <c r="D43" s="230"/>
      <c r="E43" s="230"/>
      <c r="F43" s="230"/>
      <c r="G43" s="236"/>
      <c r="H43" s="236"/>
      <c r="I43" s="236"/>
      <c r="J43" s="236"/>
      <c r="K43" s="236"/>
      <c r="L43" s="236"/>
      <c r="M43" s="236"/>
      <c r="N43" s="236"/>
      <c r="O43" s="236"/>
      <c r="P43" s="236"/>
      <c r="Q43" s="236"/>
      <c r="R43" s="236"/>
      <c r="S43" s="236"/>
      <c r="T43" s="236"/>
      <c r="U43" s="223"/>
      <c r="V43" s="224"/>
      <c r="W43" s="196"/>
      <c r="X43" s="196"/>
      <c r="Y43" s="196"/>
      <c r="Z43" s="196"/>
      <c r="AD43" s="196"/>
      <c r="AE43" s="196"/>
      <c r="AF43" s="196"/>
      <c r="AG43" s="196"/>
      <c r="AH43" s="196"/>
      <c r="AL43" s="196"/>
      <c r="AM43" s="196"/>
      <c r="AN43" s="196"/>
      <c r="AO43" s="196"/>
      <c r="AP43" s="196"/>
      <c r="AS43" s="228"/>
      <c r="AT43" s="228"/>
      <c r="AU43" s="228"/>
      <c r="AV43" s="228"/>
      <c r="AW43" s="228"/>
      <c r="AX43" s="228"/>
      <c r="AY43" s="228"/>
      <c r="AZ43" s="228"/>
      <c r="BA43" s="228"/>
      <c r="BB43" s="228"/>
      <c r="BC43" s="228"/>
      <c r="BD43" s="228"/>
      <c r="BE43" s="228"/>
      <c r="BF43" s="228"/>
      <c r="BG43" s="228"/>
      <c r="BH43" s="228"/>
    </row>
    <row r="44" spans="2:82" ht="17.100000000000001" customHeight="1">
      <c r="B44" s="1018" t="s">
        <v>2219</v>
      </c>
      <c r="C44" s="1018"/>
      <c r="D44" s="1018"/>
      <c r="E44" s="1018"/>
      <c r="F44" s="1018"/>
      <c r="G44" s="1028" t="s">
        <v>2156</v>
      </c>
      <c r="H44" s="1028"/>
      <c r="I44" s="1028"/>
      <c r="J44" s="1028"/>
      <c r="K44" s="1028"/>
      <c r="L44" s="1028"/>
      <c r="M44" s="1028"/>
      <c r="N44" s="1028"/>
      <c r="O44" s="1028"/>
      <c r="P44" s="1028"/>
      <c r="Q44" s="1028"/>
      <c r="R44" s="1028"/>
      <c r="S44" s="1028"/>
      <c r="T44" s="1028"/>
      <c r="U44" s="217"/>
      <c r="V44" s="525" t="str">
        <f>IFERROR(IF(OR(G9="特定加算Ⅰ",G9="特定加算Ⅱ"),"✓",""),"")</f>
        <v/>
      </c>
      <c r="W44" s="1011" t="s">
        <v>14</v>
      </c>
      <c r="X44" s="1012"/>
      <c r="Y44" s="1012"/>
      <c r="Z44" s="1013"/>
      <c r="AA44" s="997" t="s">
        <v>12</v>
      </c>
      <c r="AB44" s="998"/>
      <c r="AC44" s="219"/>
      <c r="AD44" s="984" t="s">
        <v>14</v>
      </c>
      <c r="AE44" s="984"/>
      <c r="AF44" s="984"/>
      <c r="AG44" s="984"/>
      <c r="AH44" s="984"/>
      <c r="AI44" s="997" t="s">
        <v>12</v>
      </c>
      <c r="AJ44" s="998"/>
      <c r="AK44" s="219"/>
      <c r="AL44" s="984" t="s">
        <v>14</v>
      </c>
      <c r="AM44" s="984"/>
      <c r="AN44" s="984"/>
      <c r="AO44" s="984"/>
      <c r="AP44" s="984"/>
      <c r="AS44" s="988"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990"/>
    </row>
    <row r="45" spans="2:82" ht="17.100000000000001" customHeight="1" thickBot="1">
      <c r="B45" s="1018"/>
      <c r="C45" s="1018"/>
      <c r="D45" s="1018"/>
      <c r="E45" s="1018"/>
      <c r="F45" s="1018"/>
      <c r="G45" s="1028"/>
      <c r="H45" s="1028"/>
      <c r="I45" s="1028"/>
      <c r="J45" s="1028"/>
      <c r="K45" s="1028"/>
      <c r="L45" s="1028"/>
      <c r="M45" s="1028"/>
      <c r="N45" s="1028"/>
      <c r="O45" s="1028"/>
      <c r="P45" s="1028"/>
      <c r="Q45" s="1028"/>
      <c r="R45" s="1028"/>
      <c r="S45" s="1028"/>
      <c r="T45" s="1028"/>
      <c r="U45" s="217"/>
      <c r="V45" s="525" t="str">
        <f>IFERROR(IF(G9="特定加算なし","✓",""),"")</f>
        <v/>
      </c>
      <c r="W45" s="1011" t="s">
        <v>15</v>
      </c>
      <c r="X45" s="1012"/>
      <c r="Y45" s="1012"/>
      <c r="Z45" s="1013"/>
      <c r="AA45" s="997"/>
      <c r="AB45" s="998"/>
      <c r="AC45" s="219"/>
      <c r="AD45" s="984" t="s">
        <v>15</v>
      </c>
      <c r="AE45" s="984"/>
      <c r="AF45" s="984"/>
      <c r="AG45" s="984"/>
      <c r="AH45" s="984"/>
      <c r="AI45" s="997"/>
      <c r="AJ45" s="998"/>
      <c r="AK45" s="219"/>
      <c r="AL45" s="984" t="s">
        <v>15</v>
      </c>
      <c r="AM45" s="984"/>
      <c r="AN45" s="984"/>
      <c r="AO45" s="984"/>
      <c r="AP45" s="984"/>
      <c r="AS45" s="994"/>
      <c r="AT45" s="995"/>
      <c r="AU45" s="995"/>
      <c r="AV45" s="995"/>
      <c r="AW45" s="995"/>
      <c r="AX45" s="995"/>
      <c r="AY45" s="995"/>
      <c r="AZ45" s="995"/>
      <c r="BA45" s="995"/>
      <c r="BB45" s="995"/>
      <c r="BC45" s="995"/>
      <c r="BD45" s="995"/>
      <c r="BE45" s="995"/>
      <c r="BF45" s="995"/>
      <c r="BG45" s="995"/>
      <c r="BH45" s="996"/>
      <c r="BO45" s="237"/>
    </row>
    <row r="46" spans="2:82" ht="11.25" customHeight="1">
      <c r="B46" s="223"/>
      <c r="AJ46" s="238"/>
      <c r="AK46" s="238"/>
      <c r="AL46" s="238"/>
      <c r="AM46" s="238"/>
      <c r="AN46" s="238"/>
      <c r="AO46" s="238"/>
      <c r="AP46" s="238"/>
    </row>
    <row r="47" spans="2:82" ht="21" customHeight="1">
      <c r="B47" s="1102" t="s">
        <v>2311</v>
      </c>
      <c r="C47" s="1102"/>
      <c r="D47" s="1102"/>
      <c r="E47" s="1102"/>
      <c r="F47" s="1102"/>
      <c r="G47" s="1102"/>
      <c r="H47" s="1102"/>
      <c r="I47" s="1102"/>
      <c r="J47" s="1102"/>
      <c r="K47" s="1102"/>
      <c r="L47" s="1102"/>
      <c r="M47" s="1102"/>
      <c r="N47" s="1102"/>
      <c r="O47" s="1102"/>
      <c r="P47" s="1102"/>
      <c r="Q47" s="1102"/>
      <c r="R47" s="1102"/>
      <c r="S47" s="1102"/>
      <c r="T47" s="1102"/>
      <c r="U47" s="1102"/>
      <c r="V47" s="1102"/>
      <c r="W47" s="1102"/>
      <c r="X47" s="1102"/>
      <c r="Y47" s="1102"/>
      <c r="Z47" s="1102"/>
      <c r="AA47" s="1102"/>
      <c r="AB47" s="1102"/>
      <c r="AC47" s="1102"/>
      <c r="AD47" s="1102"/>
      <c r="AE47" s="1102"/>
      <c r="AF47" s="1102"/>
      <c r="AG47" s="1102"/>
      <c r="AH47" s="1102"/>
      <c r="AS47" s="239" t="s">
        <v>2259</v>
      </c>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0"/>
      <c r="BR47" s="240"/>
      <c r="BS47" s="240"/>
      <c r="BT47" s="240"/>
      <c r="BU47" s="240"/>
      <c r="BV47" s="240"/>
      <c r="BW47" s="240"/>
      <c r="BX47" s="240"/>
      <c r="BY47" s="240"/>
      <c r="BZ47" s="240"/>
    </row>
    <row r="48" spans="2:82" ht="12.95" customHeight="1" thickBot="1">
      <c r="B48" s="1143"/>
      <c r="C48" s="1144"/>
      <c r="D48" s="1144"/>
      <c r="E48" s="1144"/>
      <c r="F48" s="1145"/>
      <c r="G48" s="1163" t="str">
        <f>IF(F15=4,"R6.4～R6.5",IF(F15=5,"R6.5",""))</f>
        <v>R6.4～R6.5</v>
      </c>
      <c r="H48" s="1163"/>
      <c r="I48" s="1163"/>
      <c r="J48" s="1163"/>
      <c r="K48" s="1163"/>
      <c r="L48" s="1163"/>
      <c r="M48" s="1163"/>
      <c r="N48" s="1163"/>
      <c r="O48" s="1163"/>
      <c r="P48" s="1163"/>
      <c r="Q48" s="1163"/>
      <c r="R48" s="1163"/>
      <c r="S48" s="1163"/>
      <c r="T48" s="1163"/>
      <c r="U48" s="1163"/>
      <c r="V48" s="1163"/>
      <c r="W48" s="1163"/>
      <c r="X48" s="1163"/>
      <c r="Y48" s="1163"/>
      <c r="Z48" s="1163"/>
      <c r="AA48" s="997" t="s">
        <v>12</v>
      </c>
      <c r="AB48" s="998"/>
      <c r="AC48" s="1163" t="str">
        <f>IF(OR(F15=4,F15=5),"R6.6","R"&amp;D15&amp;"."&amp;F15)&amp;"～R"&amp;K15&amp;"."&amp;M15</f>
        <v>R6.6～R7.3</v>
      </c>
      <c r="AD48" s="1163"/>
      <c r="AE48" s="1163"/>
      <c r="AF48" s="1163"/>
      <c r="AG48" s="1163"/>
      <c r="AH48" s="1163"/>
      <c r="AS48" s="1006" t="str">
        <f>IFERROR(IF(AND(OR(AP58=1,AP58=2),OR(AP59=1,AP59=2),OR(AP60=1,AP60=2)),"処遇加算Ⅰ",IF(AND(OR(AP58=1,AP58=2),OR(AP59=1,AP59=2),OR(AP60=0,AP60=3)),"処遇加算Ⅱ",IF(OR(OR(AP58=1,AP58=2),OR(AP59=1,AP59=2)),"処遇加算Ⅲ",""))),"")</f>
        <v/>
      </c>
      <c r="AT48" s="1006"/>
      <c r="AU48" s="1006"/>
      <c r="AV48" s="1006"/>
      <c r="AW48" s="1006" t="str">
        <f>IFERROR(IF(AND(OR(AP61=1,AP61=2),AP62=1,AP63=1),"特定加算Ⅰ",IF(AND(OR(AP61=1,AP61=2),AP62=2,AP63=1),"特定加算Ⅱ",IF(OR(AP61=3,AP62=2,AP63=2),"特定加算なし",""))),"")</f>
        <v>特定加算なし</v>
      </c>
      <c r="AX48" s="1006"/>
      <c r="AY48" s="1006"/>
      <c r="AZ48" s="1006"/>
      <c r="BA48" s="1006" t="str">
        <f>IFERROR(IF(AP57=1,"ベア加算",IF(AP57=2,"ベア加算なし","")),"")</f>
        <v/>
      </c>
      <c r="BB48" s="1006"/>
      <c r="BC48" s="1006"/>
      <c r="BD48" s="1006"/>
      <c r="BE48" s="1007" t="str">
        <f>AS48&amp;AW48&amp;BA48</f>
        <v>特定加算なし</v>
      </c>
      <c r="BF48" s="1007"/>
      <c r="BG48" s="1007"/>
      <c r="BH48" s="1007"/>
      <c r="BI48" s="1007"/>
      <c r="BJ48" s="1007"/>
      <c r="BK48" s="1007"/>
      <c r="BL48" s="1007"/>
      <c r="BM48" s="1007"/>
      <c r="BN48" s="1007"/>
      <c r="BO48" s="1007"/>
      <c r="BP48" s="1007"/>
      <c r="BQ48" s="240"/>
      <c r="BR48" s="240"/>
      <c r="BS48" s="240"/>
      <c r="BT48" s="240"/>
      <c r="BU48" s="240"/>
      <c r="BV48" s="240"/>
      <c r="BW48" s="240"/>
      <c r="BX48" s="240"/>
      <c r="BY48" s="240"/>
      <c r="BZ48" s="240"/>
      <c r="CD48" s="241"/>
    </row>
    <row r="49" spans="2:84" ht="18" customHeight="1">
      <c r="B49" s="1146" t="s">
        <v>2158</v>
      </c>
      <c r="C49" s="1147"/>
      <c r="D49" s="1147"/>
      <c r="E49" s="1147"/>
      <c r="F49" s="1148"/>
      <c r="G49" s="1137" t="str">
        <f>IFERROR(IF(AND(OR(AH58=1,AH58=2),OR(AH59=1,AH59=2),OR(AH60=1,AH60=2)),"処遇加算Ⅰ",IF(AND(OR(AH58=1,AH58=2),OR(AH59=1,AH59=2),OR(AH60=0,AH60=3)),"処遇加算Ⅱ",IF(OR(OR(AH58=1,AH58=2),OR(AH59=1,AH59=2)),"処遇加算Ⅲ",""))),"")</f>
        <v/>
      </c>
      <c r="H49" s="1138"/>
      <c r="I49" s="1138"/>
      <c r="J49" s="1138"/>
      <c r="K49" s="1164"/>
      <c r="L49" s="1137" t="str">
        <f>IFERROR(IF(G9="","",IF(AND(OR(AH61=1,AH61=2),AH62=1,AH63=1),"特定加算Ⅰ",IF(AND(OR(AH61=1,AH61=2),AH62=2,AH63=1),"特定加算Ⅱ",IF(OR(AH61=3,AH62=2,AH63=2),"特定加算なし","")))),"")</f>
        <v/>
      </c>
      <c r="M49" s="1138"/>
      <c r="N49" s="1138"/>
      <c r="O49" s="1138"/>
      <c r="P49" s="1139"/>
      <c r="Q49" s="1140" t="str">
        <f>IFERROR(IF(OR(L9="ベア加算",AND(L9="ベア加算なし",AH57=1)),"ベア加算",IF(AH57=2,"ベア加算なし","")),"")</f>
        <v/>
      </c>
      <c r="R49" s="1138"/>
      <c r="S49" s="1138"/>
      <c r="T49" s="1138"/>
      <c r="U49" s="1139"/>
      <c r="V49" s="1141" t="s">
        <v>10</v>
      </c>
      <c r="W49" s="1142"/>
      <c r="X49" s="1142"/>
      <c r="Y49" s="1142"/>
      <c r="Z49" s="1142"/>
      <c r="AA49" s="1067"/>
      <c r="AB49" s="1067"/>
      <c r="AC49" s="1152" t="str">
        <f>IFERROR(VLOOKUP(BE48,【参考】数式用2!E6:F23,2,FALSE),"")</f>
        <v/>
      </c>
      <c r="AD49" s="1153"/>
      <c r="AE49" s="1153"/>
      <c r="AF49" s="1153"/>
      <c r="AG49" s="1153"/>
      <c r="AH49" s="1154"/>
      <c r="AS49" s="239" t="s">
        <v>2189</v>
      </c>
      <c r="AT49" s="240"/>
      <c r="AU49" s="240"/>
      <c r="AV49" s="240"/>
      <c r="AW49" s="240"/>
      <c r="AX49" s="240"/>
      <c r="AY49" s="240"/>
      <c r="AZ49" s="240"/>
      <c r="BA49" s="240"/>
      <c r="BB49" s="240"/>
      <c r="BC49" s="240"/>
      <c r="BD49" s="240"/>
      <c r="BE49" s="240"/>
      <c r="BF49" s="240"/>
      <c r="BG49" s="240"/>
      <c r="BH49" s="240"/>
      <c r="BI49" s="240"/>
      <c r="BJ49" s="240"/>
      <c r="BK49" s="240"/>
      <c r="BL49" s="240"/>
      <c r="BM49" s="240"/>
      <c r="BN49" s="242" t="s">
        <v>2193</v>
      </c>
      <c r="BO49" s="240"/>
      <c r="BP49" s="240"/>
      <c r="BQ49" s="240"/>
      <c r="BR49" s="240"/>
      <c r="BS49" s="240"/>
      <c r="BT49" s="240"/>
      <c r="BV49" s="239" t="s">
        <v>2196</v>
      </c>
      <c r="BW49" s="240"/>
      <c r="BX49" s="240"/>
      <c r="BY49" s="240"/>
      <c r="BZ49" s="240"/>
      <c r="CA49" s="240"/>
      <c r="CD49" s="241"/>
    </row>
    <row r="50" spans="2:84" ht="18" customHeight="1" thickBot="1">
      <c r="B50" s="1146" t="s">
        <v>2159</v>
      </c>
      <c r="C50" s="1147"/>
      <c r="D50" s="1147"/>
      <c r="E50" s="1147"/>
      <c r="F50" s="1148"/>
      <c r="G50" s="1155" t="str">
        <f>IFERROR(VLOOKUP(Y5,【参考】数式用!$A$5:$J$29,MATCH(G49,【参考】数式用!$B$4:$J$4,0)+1,0),"")</f>
        <v/>
      </c>
      <c r="H50" s="1156"/>
      <c r="I50" s="1156"/>
      <c r="J50" s="1156"/>
      <c r="K50" s="1157"/>
      <c r="L50" s="1155" t="str">
        <f>IFERROR(VLOOKUP(Y5,【参考】数式用!$A$5:$J$29,MATCH(L49,【参考】数式用!$B$4:$J$4,0)+1,0),"")</f>
        <v/>
      </c>
      <c r="M50" s="1156"/>
      <c r="N50" s="1156"/>
      <c r="O50" s="1156"/>
      <c r="P50" s="1158"/>
      <c r="Q50" s="1159" t="str">
        <f>IFERROR(VLOOKUP(Y5,【参考】数式用!$A$5:$J$29,MATCH(Q49,【参考】数式用!$B$4:$J$4,0)+1,0),"")</f>
        <v/>
      </c>
      <c r="R50" s="1156"/>
      <c r="S50" s="1156"/>
      <c r="T50" s="1156"/>
      <c r="U50" s="1158"/>
      <c r="V50" s="1110">
        <f>SUM(G50,L50,Q50)</f>
        <v>0</v>
      </c>
      <c r="W50" s="1111"/>
      <c r="X50" s="1111"/>
      <c r="Y50" s="1111"/>
      <c r="Z50" s="1111"/>
      <c r="AA50" s="1067"/>
      <c r="AB50" s="1067"/>
      <c r="AC50" s="1160" t="str">
        <f>IFERROR(VLOOKUP(Y5,【参考】数式用!$A$5:$AB$29,MATCH(AC49,【参考】数式用!$B$4:$AB$4,0)+1,FALSE),"")</f>
        <v/>
      </c>
      <c r="AD50" s="1161"/>
      <c r="AE50" s="1161"/>
      <c r="AF50" s="1161"/>
      <c r="AG50" s="1161"/>
      <c r="AH50" s="1162"/>
      <c r="AS50" s="1004" t="s">
        <v>2190</v>
      </c>
      <c r="AT50" s="1004"/>
      <c r="AU50" s="1004"/>
      <c r="AV50" s="1004"/>
      <c r="AW50" s="1004" t="s">
        <v>2191</v>
      </c>
      <c r="AX50" s="1004"/>
      <c r="AY50" s="1004"/>
      <c r="AZ50" s="1004"/>
      <c r="BA50" s="1004" t="s">
        <v>13</v>
      </c>
      <c r="BB50" s="1004"/>
      <c r="BC50" s="1004"/>
      <c r="BD50" s="1004"/>
      <c r="BE50" s="1004" t="s">
        <v>2192</v>
      </c>
      <c r="BF50" s="1004"/>
      <c r="BG50" s="1004"/>
      <c r="BH50" s="1004"/>
      <c r="BI50" s="1004" t="s">
        <v>2195</v>
      </c>
      <c r="BJ50" s="1004"/>
      <c r="BK50" s="1004"/>
      <c r="BL50" s="1004"/>
      <c r="BM50" s="240"/>
      <c r="BN50" s="1004" t="s">
        <v>2194</v>
      </c>
      <c r="BO50" s="1004"/>
      <c r="BP50" s="1004"/>
      <c r="BQ50" s="1004"/>
      <c r="BR50" s="1004"/>
      <c r="BS50" s="1004"/>
      <c r="BT50" s="240"/>
      <c r="BV50" s="1169" t="s">
        <v>2197</v>
      </c>
      <c r="BW50" s="1170"/>
      <c r="BX50" s="1170"/>
      <c r="BY50" s="1170"/>
      <c r="BZ50" s="1170"/>
      <c r="CA50" s="1171"/>
      <c r="CD50" s="241"/>
    </row>
    <row r="51" spans="2:84" ht="17.25" customHeight="1">
      <c r="B51" s="1149" t="s">
        <v>2288</v>
      </c>
      <c r="C51" s="1150"/>
      <c r="D51" s="1150"/>
      <c r="E51" s="1150"/>
      <c r="F51" s="1151"/>
      <c r="G51" s="1129" t="str">
        <f>IFERROR(ROUNDDOWN(ROUND(AM5*G50,0)*P5,0)*H53,"")</f>
        <v/>
      </c>
      <c r="H51" s="1129"/>
      <c r="I51" s="1129"/>
      <c r="J51" s="1129"/>
      <c r="K51" s="147" t="s">
        <v>2283</v>
      </c>
      <c r="L51" s="1128" t="str">
        <f>IFERROR(ROUNDDOWN(ROUND(AM5*L50,0)*P5,0)*H53,"")</f>
        <v/>
      </c>
      <c r="M51" s="1129"/>
      <c r="N51" s="1129"/>
      <c r="O51" s="1129"/>
      <c r="P51" s="147" t="s">
        <v>2283</v>
      </c>
      <c r="Q51" s="1128" t="str">
        <f>IFERROR(ROUNDDOWN(ROUND(AM5*Q50,0)*P5,0)*H53,"")</f>
        <v/>
      </c>
      <c r="R51" s="1129"/>
      <c r="S51" s="1129"/>
      <c r="T51" s="1129"/>
      <c r="U51" s="148" t="s">
        <v>2283</v>
      </c>
      <c r="V51" s="1135">
        <f>IFERROR(SUM(G51,L51,Q51),"")</f>
        <v>0</v>
      </c>
      <c r="W51" s="1136"/>
      <c r="X51" s="1136"/>
      <c r="Y51" s="1136"/>
      <c r="Z51" s="149" t="s">
        <v>2283</v>
      </c>
      <c r="AB51" s="150"/>
      <c r="AC51" s="1128" t="str">
        <f>IFERROR(ROUNDDOWN(ROUND(AM5*AC50,0)*P5,0)*AD53,"")</f>
        <v/>
      </c>
      <c r="AD51" s="1129"/>
      <c r="AE51" s="1129"/>
      <c r="AF51" s="1129"/>
      <c r="AG51" s="1129"/>
      <c r="AH51" s="148" t="s">
        <v>2283</v>
      </c>
      <c r="AS51" s="1009" t="str">
        <f>IFERROR(ROUNDDOWN(ROUND(AM5*(G50-B10),0)*P5,0)*H53,"")</f>
        <v/>
      </c>
      <c r="AT51" s="1009"/>
      <c r="AU51" s="1009"/>
      <c r="AV51" s="1009"/>
      <c r="AW51" s="1009" t="str">
        <f>IFERROR(ROUNDDOWN(ROUND(AM5*(L50-G10),0)*P5,0)*H53,"")</f>
        <v/>
      </c>
      <c r="AX51" s="1009"/>
      <c r="AY51" s="1009"/>
      <c r="AZ51" s="1009"/>
      <c r="BA51" s="1009" t="str">
        <f>IFERROR(ROUNDDOWN(ROUND(AM5*(Q50-L10),0)*P5,0)*H53,"")</f>
        <v/>
      </c>
      <c r="BB51" s="1009"/>
      <c r="BC51" s="1009"/>
      <c r="BD51" s="1009"/>
      <c r="BE51" s="1009" t="str">
        <f>IFERROR(ROUNDDOWN(ROUND(AM5*(AC50-Q10),0)*P5,0)*AD53,"")</f>
        <v/>
      </c>
      <c r="BF51" s="1009"/>
      <c r="BG51" s="1009"/>
      <c r="BH51" s="1009"/>
      <c r="BI51" s="1009">
        <f>SUM(AS51:BH51)</f>
        <v>0</v>
      </c>
      <c r="BJ51" s="1009"/>
      <c r="BK51" s="1009"/>
      <c r="BL51" s="1009"/>
      <c r="BM51" s="240"/>
      <c r="BN51" s="1009" t="str">
        <f>IFERROR(ROUNDDOWN(ROUNDDOWN(ROUND(AM5*(VLOOKUP(Y5,【参考】数式用!$A$5:$AB$29,14,FALSE)),0)*P5,0)*AD53*0.5,0),"")</f>
        <v/>
      </c>
      <c r="BO51" s="1009"/>
      <c r="BP51" s="1009"/>
      <c r="BQ51" s="1009"/>
      <c r="BR51" s="1009"/>
      <c r="BS51" s="1009"/>
      <c r="BT51" s="240"/>
      <c r="BV51" s="1172">
        <f>IF(AND(Q49="ベア加算なし",BA48="ベア加算"),ROUNDDOWN(ROUND(AM5*VLOOKUP(Y5,【参考】数式用!$A$5:$AB$29,9,FALSE),0)*P5,0)*AD53,0)</f>
        <v>0</v>
      </c>
      <c r="BW51" s="1173"/>
      <c r="BX51" s="1173"/>
      <c r="BY51" s="1173"/>
      <c r="BZ51" s="1173"/>
      <c r="CA51" s="1174"/>
      <c r="CD51" s="241"/>
    </row>
    <row r="52" spans="2:84" ht="13.5" customHeight="1">
      <c r="B52" s="1149"/>
      <c r="C52" s="1150"/>
      <c r="D52" s="1150"/>
      <c r="E52" s="1150"/>
      <c r="F52" s="1151"/>
      <c r="G52" s="1070" t="str">
        <f>IFERROR("("&amp;TEXT(G51/H53,"#,##0円")&amp;"/月)","")</f>
        <v/>
      </c>
      <c r="H52" s="1071"/>
      <c r="I52" s="1071"/>
      <c r="J52" s="1071"/>
      <c r="K52" s="1071"/>
      <c r="L52" s="1071" t="str">
        <f>IFERROR("("&amp;TEXT(L51/H53,"#,##0円")&amp;"/月)","")</f>
        <v/>
      </c>
      <c r="M52" s="1071"/>
      <c r="N52" s="1071"/>
      <c r="O52" s="1071"/>
      <c r="P52" s="1071"/>
      <c r="Q52" s="1071" t="str">
        <f>IFERROR("("&amp;TEXT(Q51/H53,"#,##0円")&amp;"/月)","")</f>
        <v/>
      </c>
      <c r="R52" s="1071"/>
      <c r="S52" s="1071"/>
      <c r="T52" s="1071"/>
      <c r="U52" s="1071"/>
      <c r="V52" s="1071" t="str">
        <f>IFERROR("("&amp;TEXT(V51/H53,"#,##0円")&amp;"/月)","")</f>
        <v>(0円/月)</v>
      </c>
      <c r="W52" s="1071"/>
      <c r="X52" s="1071"/>
      <c r="Y52" s="1071"/>
      <c r="Z52" s="1071"/>
      <c r="AB52" s="150"/>
      <c r="AC52" s="1130" t="str">
        <f>IFERROR("("&amp;TEXT(AC51/AD53,"#,##0円")&amp;"/月)","")</f>
        <v/>
      </c>
      <c r="AD52" s="1131"/>
      <c r="AE52" s="1131"/>
      <c r="AF52" s="1131"/>
      <c r="AG52" s="1131"/>
      <c r="AH52" s="1070"/>
      <c r="AS52" s="243"/>
      <c r="AT52" s="243"/>
      <c r="AU52" s="243"/>
      <c r="AV52" s="243"/>
      <c r="AW52" s="243"/>
      <c r="AX52" s="243"/>
      <c r="AY52" s="243"/>
      <c r="AZ52" s="243"/>
      <c r="BA52" s="243"/>
      <c r="BB52" s="243"/>
      <c r="BC52" s="243"/>
      <c r="BD52" s="243"/>
      <c r="BE52" s="243"/>
      <c r="BF52" s="243"/>
      <c r="BG52" s="243"/>
      <c r="BH52" s="243"/>
      <c r="BI52" s="243"/>
      <c r="BJ52" s="243"/>
      <c r="BK52" s="243"/>
      <c r="BL52" s="243"/>
      <c r="BM52" s="240"/>
      <c r="BN52" s="243"/>
      <c r="BO52" s="243"/>
      <c r="BP52" s="243"/>
      <c r="BQ52" s="243"/>
      <c r="BR52" s="243"/>
      <c r="BS52" s="243"/>
      <c r="BT52" s="240"/>
      <c r="BU52" s="243"/>
      <c r="BV52" s="243"/>
      <c r="BW52" s="243"/>
      <c r="BX52" s="243"/>
      <c r="BY52" s="243"/>
      <c r="BZ52" s="243"/>
      <c r="CD52" s="241"/>
    </row>
    <row r="53" spans="2:84" s="244" customFormat="1" ht="11.25" customHeight="1">
      <c r="G53" s="245" t="s">
        <v>196</v>
      </c>
      <c r="H53" s="246">
        <f>IF(F15=4,2,IF(F15=5,1,""))</f>
        <v>2</v>
      </c>
      <c r="I53" s="246" t="s">
        <v>2284</v>
      </c>
      <c r="J53" s="246"/>
      <c r="K53" s="246"/>
      <c r="L53" s="246"/>
      <c r="M53" s="246"/>
      <c r="N53" s="246"/>
      <c r="O53" s="246"/>
      <c r="P53" s="246"/>
      <c r="Q53" s="246"/>
      <c r="R53" s="246"/>
      <c r="S53" s="246"/>
      <c r="T53" s="246"/>
      <c r="U53" s="246"/>
      <c r="V53" s="246"/>
      <c r="W53" s="246"/>
      <c r="X53" s="246"/>
      <c r="Y53" s="246"/>
      <c r="Z53" s="246"/>
      <c r="AA53" s="246"/>
      <c r="AB53" s="246"/>
      <c r="AC53" s="245" t="s">
        <v>196</v>
      </c>
      <c r="AD53" s="246">
        <f>IF(F15=4,P15-2,IF(F15=5,P15-1,P15))</f>
        <v>10</v>
      </c>
      <c r="AE53" s="246" t="s">
        <v>2284</v>
      </c>
      <c r="AF53" s="246"/>
      <c r="AG53" s="246"/>
      <c r="AH53" s="246"/>
    </row>
    <row r="54" spans="2:84" ht="6" customHeight="1">
      <c r="BX54" s="247"/>
    </row>
    <row r="55" spans="2:84" ht="18" customHeight="1"/>
    <row r="56" spans="2:84" ht="23.25" customHeight="1">
      <c r="U56" s="1007" t="s">
        <v>239</v>
      </c>
      <c r="V56" s="1007"/>
      <c r="W56" s="1007"/>
      <c r="X56" s="1007"/>
      <c r="Y56" s="1007"/>
      <c r="Z56" s="1007"/>
      <c r="AA56" s="244"/>
      <c r="AB56" s="248"/>
      <c r="AC56" s="1007" t="str">
        <f>IF(F15=4,"R6.4～R6.5",IF(F15=5,"R6.5",""))</f>
        <v>R6.4～R6.5</v>
      </c>
      <c r="AD56" s="1007"/>
      <c r="AE56" s="1007"/>
      <c r="AF56" s="1007"/>
      <c r="AG56" s="1007"/>
      <c r="AH56" s="1007"/>
      <c r="AI56" s="249"/>
      <c r="AJ56" s="248"/>
      <c r="AK56" s="1007" t="str">
        <f>IF(OR(F15=4,F15=5),"R6.6","R"&amp;D15&amp;"."&amp;F15)&amp;"～R"&amp;K15&amp;"."&amp;M15</f>
        <v>R6.6～R7.3</v>
      </c>
      <c r="AL56" s="1007"/>
      <c r="AM56" s="1007"/>
      <c r="AN56" s="1007"/>
      <c r="AO56" s="1007"/>
      <c r="AP56" s="1007"/>
      <c r="AQ56" s="244"/>
      <c r="AR56" s="244"/>
      <c r="AS56" s="1015" t="s">
        <v>2404</v>
      </c>
      <c r="AT56" s="1015"/>
      <c r="AU56" s="1015"/>
      <c r="AV56" s="1015"/>
      <c r="AW56" s="1015" t="s">
        <v>2403</v>
      </c>
      <c r="AX56" s="1015"/>
      <c r="AY56" s="1015"/>
      <c r="AZ56" s="1015"/>
    </row>
    <row r="57" spans="2:84" ht="15.95" customHeight="1">
      <c r="U57" s="1004" t="s">
        <v>2198</v>
      </c>
      <c r="V57" s="1004"/>
      <c r="W57" s="1004"/>
      <c r="X57" s="1004"/>
      <c r="Y57" s="1004"/>
      <c r="Z57" s="526" t="str">
        <f>IF(AND(B9&lt;&gt;"処遇加算なし",F15=4),IF(V21="✓",1,IF(V22="✓",2,"")),"")</f>
        <v/>
      </c>
      <c r="AA57" s="244"/>
      <c r="AB57" s="248"/>
      <c r="AC57" s="1004" t="s">
        <v>2198</v>
      </c>
      <c r="AD57" s="1004"/>
      <c r="AE57" s="1004"/>
      <c r="AF57" s="1004"/>
      <c r="AG57" s="1004"/>
      <c r="AH57" s="169">
        <f>IF(AND(F15&lt;&gt;4,F15&lt;&gt;5),0,IF(AT8="○",1,0))</f>
        <v>0</v>
      </c>
      <c r="AI57" s="252"/>
      <c r="AJ57" s="248"/>
      <c r="AK57" s="1004" t="s">
        <v>2198</v>
      </c>
      <c r="AL57" s="1004"/>
      <c r="AM57" s="1004"/>
      <c r="AN57" s="1004"/>
      <c r="AO57" s="1004"/>
      <c r="AP57" s="169">
        <f>IF(AT8="○",1,0)</f>
        <v>0</v>
      </c>
      <c r="AQ57" s="244"/>
      <c r="AR57" s="244"/>
      <c r="AS57" s="1003"/>
      <c r="AT57" s="1003"/>
      <c r="AU57" s="1003"/>
      <c r="AV57" s="1003"/>
      <c r="AW57" s="1016"/>
      <c r="AX57" s="1016"/>
      <c r="AY57" s="1016"/>
      <c r="AZ57" s="1016"/>
      <c r="BH57" s="250"/>
      <c r="BJ57" s="250"/>
      <c r="BK57" s="250"/>
      <c r="BL57" s="250"/>
      <c r="BM57" s="250"/>
      <c r="BN57" s="250"/>
      <c r="BO57" s="250"/>
      <c r="BP57" s="250"/>
      <c r="BQ57" s="250"/>
      <c r="BR57" s="250"/>
      <c r="BS57" s="250"/>
      <c r="BT57" s="250"/>
      <c r="BU57" s="250"/>
      <c r="BV57" s="250"/>
      <c r="BW57" s="250"/>
      <c r="BX57" s="250"/>
      <c r="BZ57" s="253"/>
    </row>
    <row r="58" spans="2:84" ht="15.95" customHeight="1">
      <c r="U58" s="1032" t="s">
        <v>2199</v>
      </c>
      <c r="V58" s="1032"/>
      <c r="W58" s="1032"/>
      <c r="X58" s="1032"/>
      <c r="Y58" s="1032"/>
      <c r="Z58" s="526" t="str">
        <f>IF(AND(B9&lt;&gt;"処遇加算なし",F15=4),IF(V24="✓",1,IF(V25="✓",2,IF(V26="✓",3,""))),"")</f>
        <v/>
      </c>
      <c r="AA58" s="244"/>
      <c r="AB58" s="248"/>
      <c r="AC58" s="1032" t="s">
        <v>2199</v>
      </c>
      <c r="AD58" s="1032"/>
      <c r="AE58" s="1032"/>
      <c r="AF58" s="1032"/>
      <c r="AG58" s="1032"/>
      <c r="AH58" s="169">
        <f>IF(AND(F15&lt;&gt;4,F15&lt;&gt;5),0,IF(AU8="○",1,3))</f>
        <v>3</v>
      </c>
      <c r="AI58" s="252"/>
      <c r="AJ58" s="248"/>
      <c r="AK58" s="1032" t="s">
        <v>2199</v>
      </c>
      <c r="AL58" s="1032"/>
      <c r="AM58" s="1032"/>
      <c r="AN58" s="1032"/>
      <c r="AO58" s="1032"/>
      <c r="AP58" s="169">
        <f>IF(AU8="○",1,3)</f>
        <v>3</v>
      </c>
      <c r="AQ58" s="244"/>
      <c r="AR58" s="244"/>
      <c r="AS58" s="1004" t="str">
        <f>IF(OR(AND(Z58=1,AH58=3),AND(Z58=1,AP58=3),AND(Z58=2,AH58=3,AH59=3),AND(Z58=2,AP58=3,AP59=3)),"○","")</f>
        <v/>
      </c>
      <c r="AT58" s="1004"/>
      <c r="AU58" s="1004"/>
      <c r="AV58" s="1004"/>
      <c r="AW58" s="1004" t="str">
        <f>IF(OR(AND(Z58=1,AH58=2),AND(Z58=1,AP58=2),AND(Z58=2,AH58=2,AH59=2),AND(Z58=2,AP58=2,AP59=2)),"○","")</f>
        <v/>
      </c>
      <c r="AX58" s="1004"/>
      <c r="AY58" s="1004"/>
      <c r="AZ58" s="1004"/>
      <c r="BH58" s="250"/>
      <c r="BJ58" s="250"/>
      <c r="BK58" s="250"/>
      <c r="BL58" s="250"/>
      <c r="BM58" s="250"/>
      <c r="BN58" s="250"/>
      <c r="BO58" s="250"/>
      <c r="BP58" s="250"/>
      <c r="BQ58" s="250"/>
      <c r="BR58" s="250"/>
      <c r="BS58" s="250"/>
      <c r="BT58" s="250"/>
      <c r="BU58" s="250"/>
      <c r="BV58" s="250"/>
      <c r="BW58" s="250"/>
      <c r="BX58" s="250"/>
      <c r="BZ58" s="253"/>
    </row>
    <row r="59" spans="2:84" ht="15.95" customHeight="1">
      <c r="U59" s="1032" t="s">
        <v>2200</v>
      </c>
      <c r="V59" s="1032"/>
      <c r="W59" s="1032"/>
      <c r="X59" s="1032"/>
      <c r="Y59" s="1032"/>
      <c r="Z59" s="526" t="str">
        <f>IF(AND(B9&lt;&gt;"処遇加算なし",F15=4),IF(V28="✓",1,IF(V29="✓",2,IF(V30="✓",3,""))),"")</f>
        <v/>
      </c>
      <c r="AA59" s="244"/>
      <c r="AB59" s="248"/>
      <c r="AC59" s="1032" t="s">
        <v>2200</v>
      </c>
      <c r="AD59" s="1032"/>
      <c r="AE59" s="1032"/>
      <c r="AF59" s="1032"/>
      <c r="AG59" s="1032"/>
      <c r="AH59" s="169">
        <f>IF(AND(F15&lt;&gt;4,F15&lt;&gt;5),0,IF(AV8="○",1,3))</f>
        <v>3</v>
      </c>
      <c r="AI59" s="252"/>
      <c r="AJ59" s="248"/>
      <c r="AK59" s="1032" t="s">
        <v>2200</v>
      </c>
      <c r="AL59" s="1032"/>
      <c r="AM59" s="1032"/>
      <c r="AN59" s="1032"/>
      <c r="AO59" s="1032"/>
      <c r="AP59" s="169">
        <f>IF(AV8="○",1,3)</f>
        <v>3</v>
      </c>
      <c r="AQ59" s="244"/>
      <c r="AR59" s="244"/>
      <c r="AS59" s="1004" t="str">
        <f>IF(OR(AND(Z59=1,AH59=3),AND(Z59=1,AP59=3),AND(Z59=2,AH58=3,AH59=3),AND(Z59=2,AP58=3,AP59=3)),"○","")</f>
        <v/>
      </c>
      <c r="AT59" s="1004"/>
      <c r="AU59" s="1004"/>
      <c r="AV59" s="1004"/>
      <c r="AW59" s="1004" t="str">
        <f>IF(OR(AND(Z59=1,AH58=2),AND(Z59=1,AP58=2),AND(Z59=2,AH58=2,AH59=2),AND(Z59=2,AP58=2,AP59=2)),"○","")</f>
        <v/>
      </c>
      <c r="AX59" s="1004"/>
      <c r="AY59" s="1004"/>
      <c r="AZ59" s="1004"/>
      <c r="BH59" s="250"/>
      <c r="BJ59" s="250"/>
      <c r="BK59" s="250"/>
      <c r="BL59" s="250"/>
      <c r="BM59" s="250"/>
      <c r="BN59" s="250"/>
      <c r="BO59" s="250"/>
      <c r="BP59" s="250"/>
      <c r="BQ59" s="250"/>
      <c r="BR59" s="250"/>
      <c r="BS59" s="250"/>
      <c r="BT59" s="250"/>
      <c r="BU59" s="250"/>
      <c r="BV59" s="250"/>
      <c r="BW59" s="250"/>
      <c r="BX59" s="250"/>
      <c r="BZ59" s="253"/>
    </row>
    <row r="60" spans="2:84" ht="15.95" customHeight="1">
      <c r="U60" s="1032" t="s">
        <v>2201</v>
      </c>
      <c r="V60" s="1032"/>
      <c r="W60" s="1032"/>
      <c r="X60" s="1032"/>
      <c r="Y60" s="1032"/>
      <c r="Z60" s="526" t="str">
        <f>IF(AND(B9&lt;&gt;"処遇加算なし",F15=4),IF(V32="✓",1,IF(V33="✓",2,"")),"")</f>
        <v/>
      </c>
      <c r="AA60" s="244"/>
      <c r="AB60" s="248"/>
      <c r="AC60" s="1032" t="s">
        <v>2201</v>
      </c>
      <c r="AD60" s="1032"/>
      <c r="AE60" s="1032"/>
      <c r="AF60" s="1032"/>
      <c r="AG60" s="1032"/>
      <c r="AH60" s="169">
        <f>IF(AND(F15&lt;&gt;4,F15&lt;&gt;5),0,IF(AW8="○",1,3))</f>
        <v>3</v>
      </c>
      <c r="AI60" s="252"/>
      <c r="AJ60" s="248"/>
      <c r="AK60" s="1032" t="s">
        <v>2201</v>
      </c>
      <c r="AL60" s="1032"/>
      <c r="AM60" s="1032"/>
      <c r="AN60" s="1032"/>
      <c r="AO60" s="1032"/>
      <c r="AP60" s="169">
        <f>IF(AW8="○",1,3)</f>
        <v>3</v>
      </c>
      <c r="AQ60" s="244"/>
      <c r="AR60" s="244"/>
      <c r="AS60" s="1005" t="str">
        <f>IF(OR(AND(Z60=1,AH60=3),AND(Z60=1,AP60=3)),"○","")</f>
        <v/>
      </c>
      <c r="AT60" s="1005"/>
      <c r="AU60" s="1005"/>
      <c r="AV60" s="1005"/>
      <c r="AW60" s="1005" t="str">
        <f>IF(OR(AND(Z60=1,AH60=2),AND(Z60=1,AP60=2)),"○","")</f>
        <v/>
      </c>
      <c r="AX60" s="1005"/>
      <c r="AY60" s="1005"/>
      <c r="AZ60" s="1005"/>
      <c r="BH60" s="250"/>
      <c r="BJ60" s="250"/>
      <c r="BK60" s="250"/>
      <c r="BL60" s="250"/>
      <c r="BM60" s="250"/>
      <c r="BN60" s="250"/>
      <c r="BO60" s="250"/>
      <c r="BP60" s="250"/>
      <c r="BQ60" s="250"/>
      <c r="BR60" s="250"/>
      <c r="BS60" s="250"/>
      <c r="BT60" s="250"/>
      <c r="BU60" s="250"/>
      <c r="BV60" s="250"/>
      <c r="BW60" s="250"/>
      <c r="BX60" s="250"/>
      <c r="BZ60" s="253"/>
    </row>
    <row r="61" spans="2:84" ht="15.95" customHeight="1">
      <c r="U61" s="1032" t="s">
        <v>2202</v>
      </c>
      <c r="V61" s="1032"/>
      <c r="W61" s="1032"/>
      <c r="X61" s="1032"/>
      <c r="Y61" s="1032"/>
      <c r="Z61" s="526" t="str">
        <f>IF(AND(B9&lt;&gt;"処遇加算なし",F15=4),IF(V36="✓",1,IF(V37="✓",2,"")),"")</f>
        <v/>
      </c>
      <c r="AA61" s="244"/>
      <c r="AB61" s="248"/>
      <c r="AC61" s="1032" t="s">
        <v>2202</v>
      </c>
      <c r="AD61" s="1032"/>
      <c r="AE61" s="1032"/>
      <c r="AF61" s="1032"/>
      <c r="AG61" s="1032"/>
      <c r="AH61" s="169">
        <f>IF(AND(F15&lt;&gt;4,F15&lt;&gt;5),0,IF(AX8="○",1,2))</f>
        <v>2</v>
      </c>
      <c r="AI61" s="252"/>
      <c r="AJ61" s="248"/>
      <c r="AK61" s="1032" t="s">
        <v>2202</v>
      </c>
      <c r="AL61" s="1032"/>
      <c r="AM61" s="1032"/>
      <c r="AN61" s="1032"/>
      <c r="AO61" s="1032"/>
      <c r="AP61" s="169">
        <f>IF(AX8="○",1,2)</f>
        <v>2</v>
      </c>
      <c r="AQ61" s="244"/>
      <c r="AR61" s="244"/>
      <c r="AS61" s="1004" t="str">
        <f>IF(OR(AND(Z61=1,AH61=2),AND(Z61=1,AP61=2)),"○","")</f>
        <v/>
      </c>
      <c r="AT61" s="1004"/>
      <c r="AU61" s="1004"/>
      <c r="AV61" s="1004"/>
      <c r="AW61" s="1017" t="str">
        <f>IF(OR((AD61-AL61)&lt;0,(AD61-AT61)&lt;0),"!","")</f>
        <v/>
      </c>
      <c r="AX61" s="1017"/>
      <c r="AY61" s="1017"/>
      <c r="AZ61" s="1017"/>
      <c r="BH61" s="250"/>
      <c r="BJ61" s="250"/>
      <c r="BK61" s="250"/>
      <c r="BL61" s="250"/>
      <c r="BM61" s="250"/>
      <c r="BN61" s="250"/>
      <c r="BO61" s="250"/>
      <c r="BP61" s="250"/>
      <c r="BQ61" s="250"/>
      <c r="BR61" s="250"/>
      <c r="BS61" s="250"/>
      <c r="BT61" s="250"/>
      <c r="BU61" s="250"/>
      <c r="BV61" s="250"/>
      <c r="BW61" s="250"/>
      <c r="BX61" s="250"/>
      <c r="BZ61" s="253"/>
    </row>
    <row r="62" spans="2:84" ht="15.95" customHeight="1">
      <c r="U62" s="1032" t="s">
        <v>2203</v>
      </c>
      <c r="V62" s="1032"/>
      <c r="W62" s="1032"/>
      <c r="X62" s="1032"/>
      <c r="Y62" s="1032"/>
      <c r="Z62" s="526" t="str">
        <f>IF(AND(B9&lt;&gt;"処遇加算なし",F15=4),IF(V40="✓",1,IF(V41="✓",2,"")),"")</f>
        <v/>
      </c>
      <c r="AA62" s="244"/>
      <c r="AB62" s="248"/>
      <c r="AC62" s="1032" t="s">
        <v>2203</v>
      </c>
      <c r="AD62" s="1032"/>
      <c r="AE62" s="1032"/>
      <c r="AF62" s="1032"/>
      <c r="AG62" s="1032"/>
      <c r="AH62" s="169">
        <f>IF(AND(F15&lt;&gt;4,F15&lt;&gt;5),0,IF(AY8="○",1,2))</f>
        <v>2</v>
      </c>
      <c r="AI62" s="252"/>
      <c r="AJ62" s="248"/>
      <c r="AK62" s="1032" t="s">
        <v>2203</v>
      </c>
      <c r="AL62" s="1032"/>
      <c r="AM62" s="1032"/>
      <c r="AN62" s="1032"/>
      <c r="AO62" s="1032"/>
      <c r="AP62" s="169">
        <f>IF(AY8="○",1,2)</f>
        <v>2</v>
      </c>
      <c r="AQ62" s="244"/>
      <c r="AR62" s="244"/>
      <c r="AS62" s="1004" t="str">
        <f>IF(OR(AND(Z62=1,AH62=2),AND(Z62=1,AP62=2)),"○","")</f>
        <v/>
      </c>
      <c r="AT62" s="1004"/>
      <c r="AU62" s="1004"/>
      <c r="AV62" s="1004"/>
      <c r="AW62" s="1017" t="str">
        <f>IF(OR((AD62-AL62)&lt;0,(AD62-AT62)&lt;0),"!","")</f>
        <v/>
      </c>
      <c r="AX62" s="1017"/>
      <c r="AY62" s="1017"/>
      <c r="AZ62" s="1017"/>
      <c r="BH62" s="250"/>
      <c r="BJ62" s="250"/>
      <c r="BK62" s="250"/>
      <c r="BL62" s="250"/>
      <c r="BM62" s="250"/>
      <c r="BN62" s="250"/>
      <c r="BO62" s="250"/>
      <c r="BP62" s="250"/>
      <c r="BQ62" s="250"/>
      <c r="BR62" s="250"/>
      <c r="BS62" s="250"/>
      <c r="BT62" s="250"/>
      <c r="BU62" s="250"/>
      <c r="BV62" s="250"/>
      <c r="BW62" s="250"/>
      <c r="BX62" s="250"/>
      <c r="BZ62" s="253"/>
    </row>
    <row r="63" spans="2:84" ht="15.95" customHeight="1">
      <c r="U63" s="1004" t="s">
        <v>2204</v>
      </c>
      <c r="V63" s="1004"/>
      <c r="W63" s="1004"/>
      <c r="X63" s="1004"/>
      <c r="Y63" s="1004"/>
      <c r="Z63" s="526" t="str">
        <f>IF(AND(B9&lt;&gt;"処遇加算なし",F15=4),IF(V44="✓",1,IF(V45="✓",2,"")),"")</f>
        <v/>
      </c>
      <c r="AA63" s="244"/>
      <c r="AB63" s="248"/>
      <c r="AC63" s="1004" t="s">
        <v>2204</v>
      </c>
      <c r="AD63" s="1004"/>
      <c r="AE63" s="1004"/>
      <c r="AF63" s="1004"/>
      <c r="AG63" s="1004"/>
      <c r="AH63" s="169">
        <f>IF(AND(F15&lt;&gt;4,F15&lt;&gt;5),0,IF(AZ8="○",1,2))</f>
        <v>2</v>
      </c>
      <c r="AI63" s="252"/>
      <c r="AJ63" s="248"/>
      <c r="AK63" s="1004" t="s">
        <v>2204</v>
      </c>
      <c r="AL63" s="1004"/>
      <c r="AM63" s="1004"/>
      <c r="AN63" s="1004"/>
      <c r="AO63" s="1004"/>
      <c r="AP63" s="169">
        <f>IF(AZ8="○",1,2)</f>
        <v>2</v>
      </c>
      <c r="AQ63" s="244"/>
      <c r="AR63" s="244"/>
      <c r="AS63" s="1004" t="str">
        <f>IF(OR(AND(Z63=1,AH63=2),AND(Z63=1,AP63=2)),"○","")</f>
        <v/>
      </c>
      <c r="AT63" s="1004"/>
      <c r="AU63" s="1004"/>
      <c r="AV63" s="1004"/>
      <c r="AW63" s="1017" t="str">
        <f>IF(OR((AD63-AL63)&lt;0,(AD63-AT63)&lt;0),"!","")</f>
        <v/>
      </c>
      <c r="AX63" s="1017"/>
      <c r="AY63" s="1017"/>
      <c r="AZ63" s="1017"/>
      <c r="BH63" s="250"/>
      <c r="BJ63" s="250"/>
      <c r="BK63" s="250"/>
      <c r="BL63" s="250"/>
      <c r="BM63" s="250"/>
      <c r="BN63" s="250"/>
      <c r="BO63" s="250"/>
      <c r="BP63" s="250"/>
      <c r="BQ63" s="250"/>
      <c r="BR63" s="250"/>
      <c r="BS63" s="250"/>
      <c r="BT63" s="250"/>
      <c r="BU63" s="250"/>
      <c r="BV63" s="250"/>
      <c r="BW63" s="250"/>
      <c r="BX63" s="250"/>
      <c r="BZ63" s="253"/>
    </row>
    <row r="64" spans="2:84" ht="15.95" customHeight="1">
      <c r="BP64" s="196"/>
      <c r="BQ64" s="196"/>
      <c r="BR64" s="196"/>
      <c r="BS64" s="196"/>
      <c r="BT64" s="196"/>
      <c r="BU64" s="196"/>
      <c r="BV64" s="196"/>
      <c r="BW64" s="196"/>
      <c r="BX64" s="196"/>
      <c r="BY64" s="196"/>
      <c r="BZ64" s="196"/>
      <c r="CA64" s="196"/>
      <c r="CB64" s="196"/>
      <c r="CC64" s="196"/>
      <c r="CD64" s="196"/>
      <c r="CE64" s="196"/>
      <c r="CF64" s="196"/>
    </row>
    <row r="65" spans="20:71" ht="15.95" customHeight="1">
      <c r="BS65" s="196"/>
    </row>
    <row r="66" spans="20:71" ht="15.95" customHeight="1"/>
    <row r="67" spans="20:71" ht="15.95" customHeight="1">
      <c r="T67" s="170">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40"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9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9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9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9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9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9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9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9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9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9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10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10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10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10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10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10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10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10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10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10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11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11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11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11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11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11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11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11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11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11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12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12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12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12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12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12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 type="list" allowBlank="1" showInputMessage="1" showErrorMessage="1">
          <x14:formula1>
            <xm:f>【参考】数式用3!$A$3:$A$49</xm:f>
          </x14:formula1>
          <xm:sqref>J5:L5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0" customWidth="1"/>
    <col min="2" max="5" width="2.25" style="170" customWidth="1"/>
    <col min="6" max="6" width="2.375" style="170" customWidth="1"/>
    <col min="7" max="9" width="2.125" style="170" customWidth="1"/>
    <col min="10" max="10" width="1.875" style="170" customWidth="1"/>
    <col min="11" max="12" width="2.125" style="170" customWidth="1"/>
    <col min="13" max="13" width="2.375" style="170" customWidth="1"/>
    <col min="14" max="15" width="2.125" style="170" customWidth="1"/>
    <col min="16" max="16" width="2.75" style="170" customWidth="1"/>
    <col min="17" max="19" width="2.125" style="170" customWidth="1"/>
    <col min="20" max="20" width="1.375" style="170" customWidth="1"/>
    <col min="21" max="30" width="2.125" style="170" customWidth="1"/>
    <col min="31" max="31" width="2.5" style="170" customWidth="1"/>
    <col min="32" max="32" width="2.75" style="170" customWidth="1"/>
    <col min="33" max="38" width="2.125" style="170" customWidth="1"/>
    <col min="39" max="39" width="2.75" style="170" customWidth="1"/>
    <col min="40" max="40" width="2.5" style="170" customWidth="1"/>
    <col min="41" max="42" width="2.125" style="170" customWidth="1"/>
    <col min="43" max="43" width="1.625" style="170" customWidth="1"/>
    <col min="44" max="44" width="2" style="170" customWidth="1"/>
    <col min="45" max="62" width="2.875" style="170" customWidth="1"/>
    <col min="63" max="72" width="2.25" style="170" customWidth="1"/>
    <col min="73" max="73" width="3.125" style="170" customWidth="1"/>
    <col min="74" max="75" width="2.25" style="170" customWidth="1"/>
    <col min="76" max="76" width="3" style="170" customWidth="1"/>
    <col min="77" max="78" width="2.25" style="170" customWidth="1"/>
    <col min="79" max="81" width="2.125" style="170" customWidth="1"/>
    <col min="82" max="82" width="2" style="170" customWidth="1"/>
    <col min="83" max="85" width="2.375" style="170" hidden="1" customWidth="1"/>
    <col min="86" max="86" width="3.125" style="170" hidden="1" customWidth="1"/>
    <col min="87" max="88" width="2.375" style="170" hidden="1" customWidth="1"/>
    <col min="89" max="92" width="2.375" style="170" customWidth="1"/>
    <col min="93" max="102" width="1.625" style="170" customWidth="1"/>
    <col min="103" max="16384" width="9" style="170"/>
  </cols>
  <sheetData>
    <row r="1" spans="1:88" ht="18" customHeight="1">
      <c r="B1" s="171" t="s">
        <v>2286</v>
      </c>
      <c r="M1" s="172"/>
      <c r="N1" s="1056" t="s">
        <v>2410</v>
      </c>
      <c r="O1" s="1056"/>
      <c r="P1" s="1056"/>
      <c r="Q1" s="1056"/>
      <c r="R1" s="1056"/>
      <c r="S1" s="1056"/>
      <c r="T1" s="1056"/>
      <c r="U1" s="1056"/>
      <c r="V1" s="1056"/>
      <c r="W1" s="1056"/>
      <c r="X1" s="1056"/>
      <c r="Y1" s="1056"/>
      <c r="Z1" s="1056"/>
      <c r="AA1" s="1056"/>
      <c r="AB1" s="1056"/>
      <c r="AC1" s="1056"/>
      <c r="AD1" s="1056"/>
      <c r="AE1" s="1056"/>
      <c r="AF1" s="1175" t="s">
        <v>25</v>
      </c>
      <c r="AG1" s="1175"/>
      <c r="AH1" s="1175"/>
      <c r="AI1" s="1176" t="str">
        <f>IF(G5="","",G5)</f>
        <v/>
      </c>
      <c r="AJ1" s="1176"/>
      <c r="AK1" s="1176"/>
      <c r="AL1" s="1176"/>
      <c r="AM1" s="1176"/>
      <c r="AN1" s="1176"/>
      <c r="AO1" s="1176"/>
      <c r="AP1" s="1176"/>
      <c r="AS1" s="1000" t="str">
        <f>B9&amp;G9&amp;L9</f>
        <v/>
      </c>
      <c r="AT1" s="1001"/>
      <c r="AU1" s="1001"/>
      <c r="AV1" s="1001"/>
      <c r="AW1" s="1001"/>
      <c r="AX1" s="1001"/>
      <c r="AY1" s="1001"/>
      <c r="AZ1" s="1001"/>
      <c r="BA1" s="1001"/>
      <c r="BB1" s="1001"/>
      <c r="BC1" s="1001"/>
      <c r="BD1" s="1001"/>
      <c r="BE1" s="1002"/>
      <c r="BF1" s="999" t="str">
        <f>IFERROR(VLOOKUP(Y5,【参考】数式用!$AJ$2:$AK$24,2,FALSE),"")</f>
        <v/>
      </c>
      <c r="BG1" s="999"/>
      <c r="BH1" s="999"/>
      <c r="BI1" s="999"/>
      <c r="BJ1" s="999"/>
      <c r="BK1" s="999"/>
      <c r="BL1" s="999"/>
      <c r="BM1" s="999"/>
      <c r="BN1" s="999"/>
      <c r="BO1" s="999"/>
      <c r="BP1" s="999"/>
      <c r="CE1" s="173" t="s">
        <v>2374</v>
      </c>
    </row>
    <row r="2" spans="1:88" s="174" customFormat="1" ht="19.5" customHeight="1" thickBot="1">
      <c r="C2" s="172"/>
      <c r="D2" s="172"/>
      <c r="E2" s="172"/>
      <c r="F2" s="172"/>
      <c r="G2" s="172"/>
      <c r="H2" s="172"/>
      <c r="I2" s="172"/>
      <c r="J2" s="172"/>
      <c r="K2" s="172"/>
      <c r="L2" s="172"/>
      <c r="M2" s="172"/>
      <c r="N2" s="1056"/>
      <c r="O2" s="1056"/>
      <c r="P2" s="1056"/>
      <c r="Q2" s="1056"/>
      <c r="R2" s="1056"/>
      <c r="S2" s="1056"/>
      <c r="T2" s="1056"/>
      <c r="U2" s="1056"/>
      <c r="V2" s="1056"/>
      <c r="W2" s="1056"/>
      <c r="X2" s="1056"/>
      <c r="Y2" s="1056"/>
      <c r="Z2" s="1056"/>
      <c r="AA2" s="1056"/>
      <c r="AB2" s="1056"/>
      <c r="AC2" s="1056"/>
      <c r="AD2" s="1056"/>
      <c r="AE2" s="1056"/>
      <c r="AF2" s="172"/>
      <c r="AG2" s="172"/>
      <c r="AH2" s="172"/>
      <c r="AI2" s="172"/>
      <c r="AJ2" s="172"/>
      <c r="AK2" s="172"/>
      <c r="AL2" s="172"/>
      <c r="AM2" s="172"/>
      <c r="AN2" s="172"/>
      <c r="AO2" s="172"/>
      <c r="AP2" s="172"/>
      <c r="AQ2" s="530"/>
      <c r="AR2" s="530"/>
      <c r="CE2" s="987" t="s">
        <v>2377</v>
      </c>
      <c r="CF2" s="987"/>
      <c r="CG2" s="987"/>
      <c r="CH2" s="987"/>
      <c r="CI2" s="1177" t="str">
        <f>IF(AI1&lt;&gt;"",1,"")</f>
        <v/>
      </c>
      <c r="CJ2" s="1178"/>
    </row>
    <row r="3" spans="1:88" ht="15.75" customHeight="1">
      <c r="B3" s="176" t="s">
        <v>2165</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S3" s="178"/>
      <c r="AT3" s="179" t="s">
        <v>2312</v>
      </c>
      <c r="AU3" s="180"/>
      <c r="AV3" s="180"/>
      <c r="AW3" s="180"/>
      <c r="AX3" s="180"/>
      <c r="AY3" s="180"/>
      <c r="AZ3" s="180"/>
      <c r="BA3" s="181"/>
      <c r="CE3" s="987" t="s">
        <v>2371</v>
      </c>
      <c r="CF3" s="987"/>
      <c r="CG3" s="987"/>
      <c r="CH3" s="987"/>
      <c r="CI3" s="1179" t="str">
        <f>IF(AND(L9="ベア加算",Q49="ベア加算"),1,"")</f>
        <v/>
      </c>
      <c r="CJ3" s="1180"/>
    </row>
    <row r="4" spans="1:88" ht="25.5" customHeight="1">
      <c r="B4" s="1072" t="s">
        <v>2287</v>
      </c>
      <c r="C4" s="1072"/>
      <c r="D4" s="1072"/>
      <c r="E4" s="1072"/>
      <c r="F4" s="1072"/>
      <c r="G4" s="1072" t="s">
        <v>0</v>
      </c>
      <c r="H4" s="1072"/>
      <c r="I4" s="1072"/>
      <c r="J4" s="1068" t="s">
        <v>1</v>
      </c>
      <c r="K4" s="1068"/>
      <c r="L4" s="1068"/>
      <c r="M4" s="1068"/>
      <c r="N4" s="1068"/>
      <c r="O4" s="1068"/>
      <c r="P4" s="1073" t="s">
        <v>2157</v>
      </c>
      <c r="Q4" s="1074"/>
      <c r="R4" s="1074"/>
      <c r="S4" s="1075" t="s">
        <v>2</v>
      </c>
      <c r="T4" s="1076"/>
      <c r="U4" s="1076"/>
      <c r="V4" s="1076"/>
      <c r="W4" s="1076"/>
      <c r="X4" s="1076"/>
      <c r="Y4" s="1068" t="s">
        <v>3</v>
      </c>
      <c r="Z4" s="1068"/>
      <c r="AA4" s="1068"/>
      <c r="AB4" s="1068"/>
      <c r="AC4" s="1068"/>
      <c r="AD4" s="1068"/>
      <c r="AE4" s="1068" t="s">
        <v>2154</v>
      </c>
      <c r="AF4" s="1068"/>
      <c r="AG4" s="1068"/>
      <c r="AH4" s="1068"/>
      <c r="AI4" s="1068" t="s">
        <v>2155</v>
      </c>
      <c r="AJ4" s="1068"/>
      <c r="AK4" s="1068"/>
      <c r="AL4" s="1068"/>
      <c r="AM4" s="1068" t="s">
        <v>2153</v>
      </c>
      <c r="AN4" s="1068"/>
      <c r="AO4" s="1068"/>
      <c r="AP4" s="1068"/>
      <c r="AS4" s="182"/>
      <c r="AT4" s="1008" t="s">
        <v>2248</v>
      </c>
      <c r="AU4" s="1008" t="s">
        <v>2199</v>
      </c>
      <c r="AV4" s="1008" t="s">
        <v>2200</v>
      </c>
      <c r="AW4" s="1008" t="s">
        <v>2201</v>
      </c>
      <c r="AX4" s="1008" t="s">
        <v>2202</v>
      </c>
      <c r="AY4" s="1008" t="s">
        <v>2203</v>
      </c>
      <c r="AZ4" s="1008" t="s">
        <v>2247</v>
      </c>
      <c r="BA4" s="183"/>
      <c r="CE4" s="987" t="s">
        <v>2376</v>
      </c>
      <c r="CF4" s="987"/>
      <c r="CG4" s="987"/>
      <c r="CH4" s="987"/>
      <c r="CI4" s="978" t="str">
        <f>IF(OR(OR(G49="処遇加算Ⅰ",G49="処遇加算Ⅱ"),OR(AS48="処遇加算Ⅰ",AS48="処遇加算Ⅱ")),1,"")</f>
        <v/>
      </c>
      <c r="CJ4" s="979"/>
    </row>
    <row r="5" spans="1:88" ht="33" customHeight="1">
      <c r="B5" s="1079"/>
      <c r="C5" s="1079"/>
      <c r="D5" s="1079"/>
      <c r="E5" s="1079"/>
      <c r="F5" s="1079"/>
      <c r="G5" s="1080"/>
      <c r="H5" s="1080"/>
      <c r="I5" s="1080"/>
      <c r="J5" s="1081"/>
      <c r="K5" s="1081"/>
      <c r="L5" s="1081"/>
      <c r="M5" s="1082"/>
      <c r="N5" s="1082"/>
      <c r="O5" s="1082"/>
      <c r="P5" s="1083" t="str">
        <f>IF(Y5="","",IFERROR(INDEX(【参考】数式用3!$G$3:$I$451,MATCH(M5,【参考】数式用3!$F$3:$F$451,0),MATCH(VLOOKUP(Y5,【参考】数式用3!$J$2:$K$28,2,FALSE),【参考】数式用3!$G$2:$I$2,0)),10))</f>
        <v/>
      </c>
      <c r="Q5" s="1084"/>
      <c r="R5" s="1084"/>
      <c r="S5" s="1085"/>
      <c r="T5" s="1086"/>
      <c r="U5" s="1086"/>
      <c r="V5" s="1086"/>
      <c r="W5" s="1086"/>
      <c r="X5" s="1087"/>
      <c r="Y5" s="1069"/>
      <c r="Z5" s="1069"/>
      <c r="AA5" s="1069"/>
      <c r="AB5" s="1069"/>
      <c r="AC5" s="1069"/>
      <c r="AD5" s="1069"/>
      <c r="AE5" s="1037"/>
      <c r="AF5" s="1038"/>
      <c r="AG5" s="1038"/>
      <c r="AH5" s="1039"/>
      <c r="AI5" s="1037"/>
      <c r="AJ5" s="1038"/>
      <c r="AK5" s="1038"/>
      <c r="AL5" s="1039"/>
      <c r="AM5" s="1040">
        <f>AE5-AI5</f>
        <v>0</v>
      </c>
      <c r="AN5" s="1041"/>
      <c r="AO5" s="1041"/>
      <c r="AP5" s="1042"/>
      <c r="AS5" s="182"/>
      <c r="AT5" s="1008"/>
      <c r="AU5" s="1008"/>
      <c r="AV5" s="1008"/>
      <c r="AW5" s="1008"/>
      <c r="AX5" s="1008"/>
      <c r="AY5" s="1008"/>
      <c r="AZ5" s="1008"/>
      <c r="BA5" s="183"/>
      <c r="CE5" s="987" t="s">
        <v>2370</v>
      </c>
      <c r="CF5" s="987"/>
      <c r="CG5" s="987"/>
      <c r="CH5" s="987"/>
      <c r="CI5" s="978" t="str">
        <f>IF(OR(G49="処遇加算Ⅰ",AS48="処遇加算Ⅰ"),1,"")</f>
        <v/>
      </c>
      <c r="CJ5" s="979"/>
    </row>
    <row r="6" spans="1:88" ht="10.5" customHeight="1">
      <c r="B6" s="184"/>
      <c r="C6" s="184"/>
      <c r="D6" s="184"/>
      <c r="E6" s="184"/>
      <c r="F6" s="184"/>
      <c r="G6" s="185"/>
      <c r="H6" s="185"/>
      <c r="I6" s="185"/>
      <c r="J6" s="185"/>
      <c r="K6" s="185"/>
      <c r="L6" s="185"/>
      <c r="M6" s="185"/>
      <c r="N6" s="185"/>
      <c r="O6" s="185"/>
      <c r="P6" s="186"/>
      <c r="Q6" s="186"/>
      <c r="R6" s="186"/>
      <c r="S6" s="186"/>
      <c r="T6" s="186"/>
      <c r="U6" s="186"/>
      <c r="V6" s="186"/>
      <c r="W6" s="186"/>
      <c r="X6" s="186"/>
      <c r="Y6" s="186"/>
      <c r="Z6" s="186"/>
      <c r="AA6" s="186"/>
      <c r="AB6" s="186"/>
      <c r="AC6" s="186"/>
      <c r="AD6" s="186"/>
      <c r="AE6" s="186"/>
      <c r="AF6" s="186"/>
      <c r="AG6" s="186"/>
      <c r="AH6" s="187"/>
      <c r="AI6" s="187"/>
      <c r="AJ6" s="187"/>
      <c r="AK6" s="187"/>
      <c r="AL6" s="187"/>
      <c r="AM6" s="188"/>
      <c r="AN6" s="188"/>
      <c r="AO6" s="188"/>
      <c r="AP6" s="188"/>
      <c r="AS6" s="182"/>
      <c r="AT6" s="1008"/>
      <c r="AU6" s="1008"/>
      <c r="AV6" s="1008"/>
      <c r="AW6" s="1008"/>
      <c r="AX6" s="1008"/>
      <c r="AY6" s="1008"/>
      <c r="AZ6" s="1008"/>
      <c r="BA6" s="183"/>
      <c r="CE6" s="987" t="s">
        <v>2373</v>
      </c>
      <c r="CF6" s="987"/>
      <c r="CG6" s="987"/>
      <c r="CH6" s="987"/>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89" t="s">
        <v>2205</v>
      </c>
      <c r="C7" s="177"/>
      <c r="D7" s="177"/>
      <c r="E7" s="177"/>
      <c r="F7" s="177"/>
      <c r="G7" s="177"/>
      <c r="H7" s="177"/>
      <c r="I7" s="177"/>
      <c r="J7" s="177"/>
      <c r="K7" s="177"/>
      <c r="L7" s="177"/>
      <c r="M7" s="177"/>
      <c r="N7" s="177"/>
      <c r="O7" s="177"/>
      <c r="P7" s="177"/>
      <c r="Q7" s="177"/>
      <c r="R7" s="177"/>
      <c r="S7" s="177"/>
      <c r="T7" s="177"/>
      <c r="U7" s="177"/>
      <c r="V7" s="190" t="s">
        <v>2252</v>
      </c>
      <c r="W7" s="177"/>
      <c r="X7" s="177"/>
      <c r="Y7" s="177"/>
      <c r="Z7" s="177"/>
      <c r="AA7" s="177"/>
      <c r="AB7" s="177"/>
      <c r="AC7" s="177"/>
      <c r="AD7" s="177"/>
      <c r="AE7" s="177"/>
      <c r="AF7" s="177"/>
      <c r="AG7" s="177"/>
      <c r="AH7" s="177"/>
      <c r="AI7" s="177"/>
      <c r="AJ7" s="177"/>
      <c r="AK7" s="177"/>
      <c r="AL7" s="177"/>
      <c r="AM7" s="177"/>
      <c r="AN7" s="177"/>
      <c r="AO7" s="177"/>
      <c r="AP7" s="177"/>
      <c r="AS7" s="182"/>
      <c r="AT7" s="1008"/>
      <c r="AU7" s="1008"/>
      <c r="AV7" s="1008"/>
      <c r="AW7" s="1008"/>
      <c r="AX7" s="1008"/>
      <c r="AY7" s="1008"/>
      <c r="AZ7" s="1008"/>
      <c r="BA7" s="183"/>
      <c r="CE7" s="1168" t="s">
        <v>2372</v>
      </c>
      <c r="CF7" s="1168"/>
      <c r="CG7" s="1168"/>
      <c r="CH7" s="1168"/>
      <c r="CI7" s="978" t="str">
        <f>IF(AND(AH62=1,AD41=""),1,"")</f>
        <v/>
      </c>
      <c r="CJ7" s="979"/>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997" t="s">
        <v>12</v>
      </c>
      <c r="U8" s="998"/>
      <c r="V8" s="1050" t="str">
        <f>IFERROR(IF(VLOOKUP(AS1,【参考】数式用2!E6:L23,3,FALSE)="","",VLOOKUP(AS1,【参考】数式用2!E6:L23,3,FALSE)),"")</f>
        <v/>
      </c>
      <c r="W8" s="1051"/>
      <c r="X8" s="1051"/>
      <c r="Y8" s="1051"/>
      <c r="Z8" s="1052"/>
      <c r="AA8" s="1033" t="str">
        <f>IFERROR(VLOOKUP(AS1,【参考】数式用2!E6:L23,4,FALSE),"")</f>
        <v/>
      </c>
      <c r="AB8" s="1033"/>
      <c r="AC8" s="1033"/>
      <c r="AD8" s="1033"/>
      <c r="AE8" s="1033"/>
      <c r="AF8" s="1033"/>
      <c r="AG8" s="1033"/>
      <c r="AH8" s="1033"/>
      <c r="AI8" s="1033"/>
      <c r="AJ8" s="1033"/>
      <c r="AK8" s="1033"/>
      <c r="AL8" s="1033"/>
      <c r="AM8" s="1033"/>
      <c r="AN8" s="1033"/>
      <c r="AO8" s="1033"/>
      <c r="AP8" s="1034"/>
      <c r="AS8" s="182"/>
      <c r="AT8" s="1165" t="str">
        <f>IF(L9="ベア加算","",IF(OR(V8="新加算Ⅰ",V8="新加算Ⅱ",V8="新加算Ⅲ",V8="新加算Ⅳ"),"○",""))</f>
        <v/>
      </c>
      <c r="AU8" s="116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5" t="str">
        <f>IF(OR(V8="新加算Ⅰ",V8="新加算Ⅱ",V8="新加算Ⅲ",V8="新加算Ⅴ(１)",V8="新加算Ⅴ(３)",V8="新加算Ⅴ(８)"),"○","")</f>
        <v/>
      </c>
      <c r="AX8" s="1165" t="str">
        <f>IF(OR(V8="新加算Ⅰ",V8="新加算Ⅱ",V8="新加算Ⅴ(１)",V8="新加算Ⅴ(２)",V8="新加算Ⅴ(３)",V8="新加算Ⅴ(４)",V8="新加算Ⅴ(５)",V8="新加算Ⅴ(６)",V8="新加算Ⅴ(７)",V8="新加算Ⅴ(９)",V8="新加算Ⅴ(10)",V8="新加算Ⅴ(12)"),"○","")</f>
        <v/>
      </c>
      <c r="AY8" s="1165" t="str">
        <f>IF(OR(V8="新加算Ⅰ",V8="新加算Ⅴ(１)",V8="新加算Ⅴ(２)",V8="新加算Ⅴ(５)",V8="新加算Ⅴ(７)",V8="新加算Ⅴ(10)"),"○","")</f>
        <v/>
      </c>
      <c r="AZ8" s="1165" t="str">
        <f>IF(OR(V8="新加算Ⅰ",V8="新加算Ⅱ",V8="新加算Ⅴ(１)",V8="新加算Ⅴ(２)",V8="新加算Ⅴ(３)",V8="新加算Ⅴ(４)",V8="新加算Ⅴ(５)",V8="新加算Ⅴ(６)",V8="新加算Ⅴ(７)",V8="新加算Ⅴ(９)",V8="新加算Ⅴ(10)",V8="新加算Ⅴ(12)"),"○","")</f>
        <v/>
      </c>
      <c r="BA8" s="183"/>
      <c r="CE8" s="1168" t="s">
        <v>2372</v>
      </c>
      <c r="CF8" s="1168"/>
      <c r="CG8" s="1168"/>
      <c r="CH8" s="1168"/>
      <c r="CI8" s="978" t="str">
        <f>IF(AND(AP62=1,AL41=""),1,"")</f>
        <v/>
      </c>
      <c r="CJ8" s="979"/>
    </row>
    <row r="9" spans="1:88" ht="26.25" customHeight="1">
      <c r="B9" s="1093"/>
      <c r="C9" s="1094"/>
      <c r="D9" s="1094"/>
      <c r="E9" s="1094"/>
      <c r="F9" s="1095"/>
      <c r="G9" s="1096"/>
      <c r="H9" s="1097"/>
      <c r="I9" s="1097"/>
      <c r="J9" s="1097"/>
      <c r="K9" s="1098"/>
      <c r="L9" s="1099"/>
      <c r="M9" s="1100"/>
      <c r="N9" s="1100"/>
      <c r="O9" s="1100"/>
      <c r="P9" s="1101"/>
      <c r="Q9" s="1088" t="s">
        <v>2195</v>
      </c>
      <c r="R9" s="1089"/>
      <c r="S9" s="1089"/>
      <c r="T9" s="997"/>
      <c r="U9" s="998"/>
      <c r="V9" s="1053" t="str">
        <f>IFERROR(VLOOKUP(Y5,【参考】数式用!$A$5:$AB$29,MATCH(V8,【参考】数式用!$B$4:$AB$4,0)+1,FALSE),"")</f>
        <v/>
      </c>
      <c r="W9" s="1054"/>
      <c r="X9" s="1054"/>
      <c r="Y9" s="1054"/>
      <c r="Z9" s="1055"/>
      <c r="AA9" s="1035"/>
      <c r="AB9" s="1035"/>
      <c r="AC9" s="1035"/>
      <c r="AD9" s="1035"/>
      <c r="AE9" s="1035"/>
      <c r="AF9" s="1035"/>
      <c r="AG9" s="1035"/>
      <c r="AH9" s="1035"/>
      <c r="AI9" s="1035"/>
      <c r="AJ9" s="1035"/>
      <c r="AK9" s="1035"/>
      <c r="AL9" s="1035"/>
      <c r="AM9" s="1035"/>
      <c r="AN9" s="1035"/>
      <c r="AO9" s="1035"/>
      <c r="AP9" s="1036"/>
      <c r="AS9" s="182"/>
      <c r="AT9" s="1166"/>
      <c r="AU9" s="1166"/>
      <c r="AV9" s="1166"/>
      <c r="AW9" s="1166"/>
      <c r="AX9" s="1166"/>
      <c r="AY9" s="1166"/>
      <c r="AZ9" s="1166"/>
      <c r="BA9" s="183"/>
      <c r="CE9" s="987" t="s">
        <v>2372</v>
      </c>
      <c r="CF9" s="987"/>
      <c r="CG9" s="987"/>
      <c r="CH9" s="987"/>
      <c r="CI9" s="978" t="str">
        <f>IF(OR(AH62=1,AP62=1),1,"")</f>
        <v/>
      </c>
      <c r="CJ9" s="979"/>
    </row>
    <row r="10" spans="1:88" ht="11.25" customHeight="1">
      <c r="B10" s="1104" t="str">
        <f>IFERROR(VLOOKUP(Y5,【参考】数式用!$A$5:$J$29,MATCH(B9,【参考】数式用!$B$4:$J$4,0)+1,0),"")</f>
        <v/>
      </c>
      <c r="C10" s="1105"/>
      <c r="D10" s="1105"/>
      <c r="E10" s="1105"/>
      <c r="F10" s="1106"/>
      <c r="G10" s="1104" t="str">
        <f>IFERROR(VLOOKUP(Y5,【参考】数式用!$A$5:$J$29,MATCH(G9,【参考】数式用!$B$4:$J$4,0)+1,0),"")</f>
        <v/>
      </c>
      <c r="H10" s="1105"/>
      <c r="I10" s="1105"/>
      <c r="J10" s="1105"/>
      <c r="K10" s="1106"/>
      <c r="L10" s="1104" t="str">
        <f>IFERROR(VLOOKUP(Y5,【参考】数式用!$A$5:$J$29,MATCH(L9,【参考】数式用!$B$4:$J$4,0)+1,0),"")</f>
        <v/>
      </c>
      <c r="M10" s="1105"/>
      <c r="N10" s="1105"/>
      <c r="O10" s="1105"/>
      <c r="P10" s="1106"/>
      <c r="Q10" s="1110">
        <f>SUM(B10,G10,L10)</f>
        <v>0</v>
      </c>
      <c r="R10" s="1111"/>
      <c r="S10" s="1111"/>
      <c r="T10" s="191"/>
      <c r="U10" s="191"/>
      <c r="V10" s="192" t="s">
        <v>2253</v>
      </c>
      <c r="W10" s="193"/>
      <c r="X10" s="193"/>
      <c r="Y10" s="193"/>
      <c r="Z10" s="193"/>
      <c r="AA10" s="194"/>
      <c r="AB10" s="194"/>
      <c r="AC10" s="194"/>
      <c r="AD10" s="194"/>
      <c r="AE10" s="194"/>
      <c r="AF10" s="195"/>
      <c r="AG10" s="195"/>
      <c r="AH10" s="195"/>
      <c r="AI10" s="195"/>
      <c r="AJ10" s="195"/>
      <c r="AK10" s="195"/>
      <c r="AL10" s="195"/>
      <c r="AM10" s="195"/>
      <c r="AN10" s="194"/>
      <c r="AO10" s="194"/>
      <c r="AP10" s="196"/>
      <c r="AS10" s="182"/>
      <c r="AT10" s="197"/>
      <c r="AU10" s="197"/>
      <c r="AV10" s="197"/>
      <c r="AW10" s="197"/>
      <c r="AX10" s="197"/>
      <c r="AY10" s="197"/>
      <c r="AZ10" s="197"/>
      <c r="BA10" s="183"/>
      <c r="CE10" s="987" t="s">
        <v>2375</v>
      </c>
      <c r="CF10" s="987"/>
      <c r="CG10" s="987"/>
      <c r="CH10" s="987"/>
      <c r="CI10" s="978">
        <f>IF(OR(AH63=1,AP63=1),1,0)</f>
        <v>0</v>
      </c>
      <c r="CJ10" s="979"/>
    </row>
    <row r="11" spans="1:88" s="193" customFormat="1" ht="20.25" customHeight="1" thickBot="1">
      <c r="B11" s="1107"/>
      <c r="C11" s="1108"/>
      <c r="D11" s="1108"/>
      <c r="E11" s="1108"/>
      <c r="F11" s="1109"/>
      <c r="G11" s="1107"/>
      <c r="H11" s="1108"/>
      <c r="I11" s="1108"/>
      <c r="J11" s="1108"/>
      <c r="K11" s="1109"/>
      <c r="L11" s="1107"/>
      <c r="M11" s="1108"/>
      <c r="N11" s="1108"/>
      <c r="O11" s="1108"/>
      <c r="P11" s="1109"/>
      <c r="Q11" s="1110"/>
      <c r="R11" s="1111"/>
      <c r="S11" s="1111"/>
      <c r="T11" s="1067"/>
      <c r="U11" s="998"/>
      <c r="V11" s="1059" t="str">
        <f>IFERROR(IF(VLOOKUP(AS1,【参考】数式用2!E6:L23,5,FALSE)="","",VLOOKUP(AS1,【参考】数式用2!E6:L23,5,FALSE)),"")</f>
        <v/>
      </c>
      <c r="W11" s="1059"/>
      <c r="X11" s="1059"/>
      <c r="Y11" s="1059"/>
      <c r="Z11" s="1059"/>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8"/>
      <c r="AT11" s="1165" t="str">
        <f>IF(L9="ベア加算","",IF(OR(V11="新加算Ⅰ",V11="新加算Ⅱ",V11="新加算Ⅲ",V11="新加算Ⅳ"),"○",""))</f>
        <v/>
      </c>
      <c r="AU11" s="116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5" t="str">
        <f>IF(OR(V11="新加算Ⅰ",V11="新加算Ⅱ",V11="新加算Ⅲ",V11="新加算Ⅴ(１)",V11="新加算Ⅴ(３)",V11="新加算Ⅴ(８)"),"○","")</f>
        <v/>
      </c>
      <c r="AX11" s="1165" t="str">
        <f>IF(OR(V11="新加算Ⅰ",V11="新加算Ⅱ",V11="新加算Ⅴ(１)",V11="新加算Ⅴ(２)",V11="新加算Ⅴ(３)",V11="新加算Ⅴ(４)",V11="新加算Ⅴ(５)",V11="新加算Ⅴ(６)",V11="新加算Ⅴ(７)",V11="新加算Ⅴ(９)",V11="新加算Ⅴ(10)",V11="新加算Ⅴ(12)"),"○","")</f>
        <v/>
      </c>
      <c r="AY11" s="1165" t="str">
        <f>IF(OR(V11="新加算Ⅰ",V11="新加算Ⅴ(１)",V11="新加算Ⅴ(２)",V11="新加算Ⅴ(５)",V11="新加算Ⅴ(７)",V11="新加算Ⅴ(10)"),"○","")</f>
        <v/>
      </c>
      <c r="AZ11" s="1165" t="str">
        <f>IF(OR(V11="新加算Ⅰ",V11="新加算Ⅱ",V11="新加算Ⅴ(１)",V11="新加算Ⅴ(２)",V11="新加算Ⅴ(３)",V11="新加算Ⅴ(４)",V11="新加算Ⅴ(５)",V11="新加算Ⅴ(６)",V11="新加算Ⅴ(７)",V11="新加算Ⅴ(９)",V11="新加算Ⅴ(10)",V11="新加算Ⅴ(12)"),"○","")</f>
        <v/>
      </c>
      <c r="BA11" s="199"/>
    </row>
    <row r="12" spans="1:88" ht="25.5" customHeight="1" thickBot="1">
      <c r="A12" s="177"/>
      <c r="B12" s="107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8"/>
      <c r="D12" s="1078"/>
      <c r="E12" s="1078"/>
      <c r="F12" s="1078"/>
      <c r="G12" s="1078"/>
      <c r="H12" s="1078"/>
      <c r="I12" s="1078"/>
      <c r="J12" s="1078"/>
      <c r="K12" s="1078"/>
      <c r="L12" s="1078"/>
      <c r="M12" s="1078"/>
      <c r="N12" s="1078"/>
      <c r="O12" s="1078"/>
      <c r="P12" s="1078"/>
      <c r="Q12" s="1078"/>
      <c r="R12" s="1078"/>
      <c r="S12" s="1078"/>
      <c r="T12" s="1067"/>
      <c r="U12" s="998"/>
      <c r="V12" s="1058" t="str">
        <f>IFERROR(VLOOKUP(Y5,【参考】数式用!$A$5:$AB$29,MATCH(V11,【参考】数式用!$B$4:$AB$4,0)+1,FALSE),"")</f>
        <v/>
      </c>
      <c r="W12" s="1058"/>
      <c r="X12" s="1058"/>
      <c r="Y12" s="1058"/>
      <c r="Z12" s="1058"/>
      <c r="AA12" s="1035"/>
      <c r="AB12" s="1035"/>
      <c r="AC12" s="1035"/>
      <c r="AD12" s="1035"/>
      <c r="AE12" s="1035"/>
      <c r="AF12" s="1035"/>
      <c r="AG12" s="1035"/>
      <c r="AH12" s="1035"/>
      <c r="AI12" s="1035"/>
      <c r="AJ12" s="1035"/>
      <c r="AK12" s="1035"/>
      <c r="AL12" s="1035"/>
      <c r="AM12" s="1035"/>
      <c r="AN12" s="1035"/>
      <c r="AO12" s="1035"/>
      <c r="AP12" s="1036"/>
      <c r="AS12" s="182"/>
      <c r="AT12" s="1166"/>
      <c r="AU12" s="1166"/>
      <c r="AV12" s="1166"/>
      <c r="AW12" s="1166"/>
      <c r="AX12" s="1166"/>
      <c r="AY12" s="1166"/>
      <c r="AZ12" s="1166"/>
      <c r="BA12" s="183"/>
    </row>
    <row r="13" spans="1:88" ht="12" customHeight="1">
      <c r="A13" s="177"/>
      <c r="B13" s="1121" t="s">
        <v>2282</v>
      </c>
      <c r="C13" s="1122"/>
      <c r="D13" s="1122"/>
      <c r="E13" s="1122"/>
      <c r="F13" s="1122"/>
      <c r="G13" s="1122"/>
      <c r="H13" s="1122"/>
      <c r="I13" s="1122"/>
      <c r="J13" s="1122"/>
      <c r="K13" s="1122"/>
      <c r="L13" s="1122"/>
      <c r="M13" s="1122"/>
      <c r="N13" s="1122"/>
      <c r="O13" s="1122"/>
      <c r="P13" s="1122"/>
      <c r="Q13" s="1122"/>
      <c r="R13" s="1122"/>
      <c r="S13" s="1123"/>
      <c r="U13" s="197"/>
      <c r="V13" s="200" t="s">
        <v>2254</v>
      </c>
      <c r="W13" s="193"/>
      <c r="X13" s="193"/>
      <c r="Y13" s="193"/>
      <c r="Z13" s="193"/>
      <c r="AA13" s="195"/>
      <c r="AB13" s="195"/>
      <c r="AC13" s="195"/>
      <c r="AD13" s="195"/>
      <c r="AE13" s="195"/>
      <c r="AF13" s="195"/>
      <c r="AG13" s="195"/>
      <c r="AH13" s="195"/>
      <c r="AI13" s="195"/>
      <c r="AJ13" s="195"/>
      <c r="AK13" s="195"/>
      <c r="AL13" s="195"/>
      <c r="AM13" s="195"/>
      <c r="AN13" s="195"/>
      <c r="AO13" s="195"/>
      <c r="AP13" s="196"/>
      <c r="AS13" s="182"/>
      <c r="AT13" s="197"/>
      <c r="AU13" s="197"/>
      <c r="AV13" s="197"/>
      <c r="AW13" s="197"/>
      <c r="AX13" s="197"/>
      <c r="AY13" s="197"/>
      <c r="AZ13" s="197"/>
      <c r="BA13" s="183"/>
    </row>
    <row r="14" spans="1:88" ht="20.25" customHeight="1">
      <c r="A14" s="177"/>
      <c r="B14" s="1124"/>
      <c r="C14" s="1125"/>
      <c r="D14" s="1125"/>
      <c r="E14" s="1125"/>
      <c r="F14" s="1125"/>
      <c r="G14" s="1125"/>
      <c r="H14" s="1125"/>
      <c r="I14" s="1125"/>
      <c r="J14" s="1125"/>
      <c r="K14" s="1125"/>
      <c r="L14" s="1125"/>
      <c r="M14" s="1125"/>
      <c r="N14" s="1125"/>
      <c r="O14" s="1125"/>
      <c r="P14" s="1125"/>
      <c r="Q14" s="1125"/>
      <c r="R14" s="1125"/>
      <c r="S14" s="1126"/>
      <c r="U14" s="527"/>
      <c r="V14" s="1059" t="str">
        <f>IFERROR(IF(VLOOKUP(AS1,【参考】数式用2!E6:L23,7,FALSE)="","",VLOOKUP(AS1,【参考】数式用2!E6:L23,7,FALSE)),"")</f>
        <v/>
      </c>
      <c r="W14" s="1059"/>
      <c r="X14" s="1059"/>
      <c r="Y14" s="1059"/>
      <c r="Z14" s="1059"/>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2"/>
      <c r="AT14" s="1165" t="str">
        <f>IF(L9="ベア加算","",IF(OR(V14="新加算Ⅰ",V14="新加算Ⅱ",V14="新加算Ⅲ",V14="新加算Ⅳ"),"○",""))</f>
        <v/>
      </c>
      <c r="AU14" s="116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5" t="str">
        <f>IF(OR(V14="新加算Ⅰ",V14="新加算Ⅱ",V14="新加算Ⅲ",V14="新加算Ⅴ(１)",V14="新加算Ⅴ(３)",V14="新加算Ⅴ(８)"),"○","")</f>
        <v/>
      </c>
      <c r="AX14" s="1165" t="str">
        <f>IF(OR(V14="新加算Ⅰ",V14="新加算Ⅱ",V14="新加算Ⅴ(１)",V14="新加算Ⅴ(２)",V14="新加算Ⅴ(３)",V14="新加算Ⅴ(４)",V14="新加算Ⅴ(５)",V14="新加算Ⅴ(６)",V14="新加算Ⅴ(７)",V14="新加算Ⅴ(９)",V14="新加算Ⅴ(10)",V14="新加算Ⅴ(12)"),"○","")</f>
        <v/>
      </c>
      <c r="AY14" s="1165" t="str">
        <f>IF(OR(V14="新加算Ⅰ",V14="新加算Ⅴ(１)",V14="新加算Ⅴ(２)",V14="新加算Ⅴ(５)",V14="新加算Ⅴ(７)",V14="新加算Ⅴ(10)"),"○","")</f>
        <v/>
      </c>
      <c r="AZ14" s="1165" t="str">
        <f>IF(OR(V14="新加算Ⅰ",V14="新加算Ⅱ",V14="新加算Ⅴ(１)",V14="新加算Ⅴ(２)",V14="新加算Ⅴ(３)",V14="新加算Ⅴ(４)",V14="新加算Ⅴ(５)",V14="新加算Ⅴ(６)",V14="新加算Ⅴ(７)",V14="新加算Ⅴ(９)",V14="新加算Ⅴ(10)",V14="新加算Ⅴ(12)"),"○","")</f>
        <v/>
      </c>
      <c r="BA14" s="183"/>
    </row>
    <row r="15" spans="1:88" ht="20.25" customHeight="1">
      <c r="A15" s="177"/>
      <c r="B15" s="1112" t="s">
        <v>2276</v>
      </c>
      <c r="C15" s="1113"/>
      <c r="D15" s="146">
        <v>6</v>
      </c>
      <c r="E15" s="529" t="s">
        <v>2277</v>
      </c>
      <c r="F15" s="146">
        <v>4</v>
      </c>
      <c r="G15" s="529" t="s">
        <v>2278</v>
      </c>
      <c r="H15" s="1114" t="s">
        <v>2279</v>
      </c>
      <c r="I15" s="1114"/>
      <c r="J15" s="1127"/>
      <c r="K15" s="146">
        <v>7</v>
      </c>
      <c r="L15" s="529" t="s">
        <v>2277</v>
      </c>
      <c r="M15" s="146">
        <v>3</v>
      </c>
      <c r="N15" s="529" t="s">
        <v>2278</v>
      </c>
      <c r="O15" s="529" t="s">
        <v>2280</v>
      </c>
      <c r="P15" s="203">
        <f>(K15*12+M15)-(D15*12+F15)+1</f>
        <v>12</v>
      </c>
      <c r="Q15" s="1114" t="s">
        <v>2281</v>
      </c>
      <c r="R15" s="1114"/>
      <c r="S15" s="204" t="s">
        <v>70</v>
      </c>
      <c r="U15" s="527"/>
      <c r="V15" s="1115" t="str">
        <f>IFERROR(VLOOKUP(Y5,【参考】数式用!$A$5:$AB$29,MATCH(V14,【参考】数式用!$B$4:$AB$4,0)+1,FALSE),"")</f>
        <v/>
      </c>
      <c r="W15" s="1116"/>
      <c r="X15" s="1116"/>
      <c r="Y15" s="1116"/>
      <c r="Z15" s="1117"/>
      <c r="AA15" s="1044"/>
      <c r="AB15" s="1045"/>
      <c r="AC15" s="1045"/>
      <c r="AD15" s="1045"/>
      <c r="AE15" s="1045"/>
      <c r="AF15" s="1045"/>
      <c r="AG15" s="1045"/>
      <c r="AH15" s="1045"/>
      <c r="AI15" s="1045"/>
      <c r="AJ15" s="1045"/>
      <c r="AK15" s="1045"/>
      <c r="AL15" s="1045"/>
      <c r="AM15" s="1045"/>
      <c r="AN15" s="1045"/>
      <c r="AO15" s="1045"/>
      <c r="AP15" s="1046"/>
      <c r="AS15" s="182"/>
      <c r="AT15" s="1167"/>
      <c r="AU15" s="1167"/>
      <c r="AV15" s="1167"/>
      <c r="AW15" s="1167"/>
      <c r="AX15" s="1167"/>
      <c r="AY15" s="1167"/>
      <c r="AZ15" s="1167"/>
      <c r="BA15" s="183"/>
    </row>
    <row r="16" spans="1:88" ht="6" customHeight="1" thickBot="1">
      <c r="A16" s="177"/>
      <c r="B16" s="205"/>
      <c r="C16" s="206"/>
      <c r="D16" s="207"/>
      <c r="E16" s="207"/>
      <c r="F16" s="207"/>
      <c r="G16" s="207"/>
      <c r="H16" s="207"/>
      <c r="I16" s="207"/>
      <c r="J16" s="207"/>
      <c r="K16" s="207"/>
      <c r="L16" s="207"/>
      <c r="M16" s="207"/>
      <c r="N16" s="207"/>
      <c r="O16" s="207"/>
      <c r="P16" s="207"/>
      <c r="Q16" s="207"/>
      <c r="R16" s="207"/>
      <c r="S16" s="208"/>
      <c r="U16" s="527"/>
      <c r="V16" s="1118"/>
      <c r="W16" s="1119"/>
      <c r="X16" s="1119"/>
      <c r="Y16" s="1119"/>
      <c r="Z16" s="1120"/>
      <c r="AA16" s="1047"/>
      <c r="AB16" s="1048"/>
      <c r="AC16" s="1048"/>
      <c r="AD16" s="1048"/>
      <c r="AE16" s="1048"/>
      <c r="AF16" s="1048"/>
      <c r="AG16" s="1048"/>
      <c r="AH16" s="1048"/>
      <c r="AI16" s="1048"/>
      <c r="AJ16" s="1048"/>
      <c r="AK16" s="1048"/>
      <c r="AL16" s="1048"/>
      <c r="AM16" s="1048"/>
      <c r="AN16" s="1048"/>
      <c r="AO16" s="1048"/>
      <c r="AP16" s="1049"/>
      <c r="AS16" s="182"/>
      <c r="AT16" s="1166"/>
      <c r="AU16" s="1166"/>
      <c r="AV16" s="1166"/>
      <c r="AW16" s="1166"/>
      <c r="AX16" s="1166"/>
      <c r="AY16" s="1166"/>
      <c r="AZ16" s="1166"/>
      <c r="BA16" s="183"/>
    </row>
    <row r="17" spans="2:60" ht="6.75" customHeight="1" thickBot="1">
      <c r="T17" s="528"/>
      <c r="U17" s="528"/>
      <c r="V17" s="210"/>
      <c r="W17" s="210"/>
      <c r="X17" s="210"/>
      <c r="Y17" s="210"/>
      <c r="Z17" s="210"/>
      <c r="AA17" s="211"/>
      <c r="AB17" s="211"/>
      <c r="AC17" s="211"/>
      <c r="AD17" s="211"/>
      <c r="AE17" s="211"/>
      <c r="AF17" s="211"/>
      <c r="AG17" s="211"/>
      <c r="AH17" s="211"/>
      <c r="AI17" s="211"/>
      <c r="AJ17" s="211"/>
      <c r="AK17" s="211"/>
      <c r="AL17" s="211"/>
      <c r="AM17" s="211"/>
      <c r="AN17" s="211"/>
      <c r="AO17" s="211"/>
      <c r="AP17" s="211"/>
      <c r="AS17" s="212"/>
      <c r="AT17" s="213"/>
      <c r="AU17" s="213"/>
      <c r="AV17" s="213"/>
      <c r="AW17" s="213"/>
      <c r="AX17" s="213"/>
      <c r="AY17" s="213"/>
      <c r="AZ17" s="213"/>
      <c r="BA17" s="214"/>
    </row>
    <row r="18" spans="2:60" ht="12" customHeight="1">
      <c r="B18" s="1102" t="s">
        <v>2206</v>
      </c>
      <c r="C18" s="1102"/>
      <c r="D18" s="1102"/>
      <c r="E18" s="1102"/>
      <c r="F18" s="1102"/>
      <c r="G18" s="1102"/>
      <c r="H18" s="1102"/>
      <c r="I18" s="1102"/>
      <c r="J18" s="1102"/>
      <c r="K18" s="1102"/>
      <c r="L18" s="1102"/>
      <c r="M18" s="1102"/>
      <c r="N18" s="1102"/>
      <c r="O18" s="1102"/>
      <c r="P18" s="1102"/>
      <c r="Q18" s="1102"/>
      <c r="R18" s="1102"/>
      <c r="S18" s="1102"/>
      <c r="AI18" s="215"/>
      <c r="AJ18" s="215"/>
      <c r="AK18" s="215"/>
      <c r="AL18" s="215"/>
      <c r="AM18" s="215"/>
      <c r="AN18" s="215"/>
      <c r="AO18" s="215"/>
      <c r="AP18" s="215"/>
      <c r="AQ18" s="215"/>
    </row>
    <row r="19" spans="2:60" ht="6" customHeight="1" thickBot="1">
      <c r="B19" s="1102"/>
      <c r="C19" s="1102"/>
      <c r="D19" s="1102"/>
      <c r="E19" s="1102"/>
      <c r="F19" s="1102"/>
      <c r="G19" s="1102"/>
      <c r="H19" s="1102"/>
      <c r="I19" s="1102"/>
      <c r="J19" s="1102"/>
      <c r="K19" s="1102"/>
      <c r="L19" s="1102"/>
      <c r="M19" s="1102"/>
      <c r="N19" s="1102"/>
      <c r="O19" s="1102"/>
      <c r="P19" s="1102"/>
      <c r="Q19" s="1102"/>
      <c r="R19" s="1102"/>
      <c r="S19" s="1102"/>
      <c r="AI19" s="215"/>
      <c r="AJ19" s="215"/>
      <c r="AK19" s="215"/>
      <c r="AL19" s="215"/>
      <c r="AM19" s="215"/>
      <c r="AN19" s="215"/>
      <c r="AO19" s="215"/>
      <c r="AP19" s="215"/>
      <c r="AQ19" s="215"/>
    </row>
    <row r="20" spans="2:60" ht="12.95" customHeight="1">
      <c r="B20" s="1103"/>
      <c r="C20" s="1103"/>
      <c r="D20" s="1103"/>
      <c r="E20" s="1103"/>
      <c r="F20" s="1103"/>
      <c r="G20" s="1103"/>
      <c r="H20" s="1103"/>
      <c r="I20" s="1103"/>
      <c r="J20" s="1103"/>
      <c r="K20" s="1103"/>
      <c r="L20" s="1103"/>
      <c r="M20" s="1103"/>
      <c r="N20" s="1103"/>
      <c r="O20" s="1103"/>
      <c r="P20" s="1103"/>
      <c r="Q20" s="1103"/>
      <c r="R20" s="1103"/>
      <c r="S20" s="1103"/>
      <c r="T20" s="216"/>
      <c r="U20" s="177"/>
      <c r="V20" s="1077" t="s">
        <v>239</v>
      </c>
      <c r="W20" s="1077"/>
      <c r="X20" s="1077"/>
      <c r="Y20" s="1077"/>
      <c r="Z20" s="1077"/>
      <c r="AA20" s="190"/>
      <c r="AB20" s="190"/>
      <c r="AC20" s="1077" t="str">
        <f>IF(F15=4,"R6.4～R6.5",IF(F15=5,"R6.5",""))</f>
        <v>R6.4～R6.5</v>
      </c>
      <c r="AD20" s="1077"/>
      <c r="AE20" s="1077"/>
      <c r="AF20" s="1077"/>
      <c r="AG20" s="1077"/>
      <c r="AH20" s="1077"/>
      <c r="AI20" s="190"/>
      <c r="AJ20" s="190"/>
      <c r="AK20" s="1077" t="str">
        <f>IF(OR(F15=4,F15=5),"R6.6","R"&amp;D15&amp;"."&amp;F15)&amp;"～R"&amp;K15&amp;"."&amp;M15</f>
        <v>R6.6～R7.3</v>
      </c>
      <c r="AL20" s="1077"/>
      <c r="AM20" s="1077"/>
      <c r="AN20" s="1077"/>
      <c r="AO20" s="1077"/>
      <c r="AP20" s="1077"/>
      <c r="AS20" s="988" t="str">
        <f>IFERROR(VLOOKUP(AS1,【参考】数式用2!E6:S23,9,FALSE),"")</f>
        <v/>
      </c>
      <c r="AT20" s="989"/>
      <c r="AU20" s="989"/>
      <c r="AV20" s="989"/>
      <c r="AW20" s="989"/>
      <c r="AX20" s="989"/>
      <c r="AY20" s="989"/>
      <c r="AZ20" s="989"/>
      <c r="BA20" s="989"/>
      <c r="BB20" s="989"/>
      <c r="BC20" s="989"/>
      <c r="BD20" s="989"/>
      <c r="BE20" s="989"/>
      <c r="BF20" s="989"/>
      <c r="BG20" s="989"/>
      <c r="BH20" s="990"/>
    </row>
    <row r="21" spans="2:60" ht="17.100000000000001" customHeight="1">
      <c r="B21" s="1019" t="s">
        <v>2289</v>
      </c>
      <c r="C21" s="1020"/>
      <c r="D21" s="1020"/>
      <c r="E21" s="1020"/>
      <c r="F21" s="1021"/>
      <c r="G21" s="1060" t="s">
        <v>240</v>
      </c>
      <c r="H21" s="1061"/>
      <c r="I21" s="1061"/>
      <c r="J21" s="1061"/>
      <c r="K21" s="1061"/>
      <c r="L21" s="1061"/>
      <c r="M21" s="1061"/>
      <c r="N21" s="1061"/>
      <c r="O21" s="1061"/>
      <c r="P21" s="1061"/>
      <c r="Q21" s="1061"/>
      <c r="R21" s="1061"/>
      <c r="S21" s="1061"/>
      <c r="T21" s="1062"/>
      <c r="U21" s="217"/>
      <c r="V21" s="525" t="str">
        <f>IFERROR(IF(L9="ベア加算","✓",""),"")</f>
        <v/>
      </c>
      <c r="W21" s="984" t="s">
        <v>14</v>
      </c>
      <c r="X21" s="984"/>
      <c r="Y21" s="984"/>
      <c r="Z21" s="984"/>
      <c r="AA21" s="997" t="s">
        <v>12</v>
      </c>
      <c r="AB21" s="998"/>
      <c r="AC21" s="219"/>
      <c r="AD21" s="1057" t="s">
        <v>14</v>
      </c>
      <c r="AE21" s="1057"/>
      <c r="AF21" s="1057"/>
      <c r="AG21" s="1057"/>
      <c r="AH21" s="1057"/>
      <c r="AI21" s="997" t="s">
        <v>12</v>
      </c>
      <c r="AJ21" s="998"/>
      <c r="AK21" s="220"/>
      <c r="AL21" s="1057" t="s">
        <v>14</v>
      </c>
      <c r="AM21" s="1057"/>
      <c r="AN21" s="1057"/>
      <c r="AO21" s="1057"/>
      <c r="AP21" s="1057"/>
      <c r="AS21" s="991"/>
      <c r="AT21" s="992"/>
      <c r="AU21" s="992"/>
      <c r="AV21" s="992"/>
      <c r="AW21" s="992"/>
      <c r="AX21" s="992"/>
      <c r="AY21" s="992"/>
      <c r="AZ21" s="992"/>
      <c r="BA21" s="992"/>
      <c r="BB21" s="992"/>
      <c r="BC21" s="992"/>
      <c r="BD21" s="992"/>
      <c r="BE21" s="992"/>
      <c r="BF21" s="992"/>
      <c r="BG21" s="992"/>
      <c r="BH21" s="993"/>
    </row>
    <row r="22" spans="2:60" ht="17.100000000000001" customHeight="1" thickBot="1">
      <c r="B22" s="1025"/>
      <c r="C22" s="1026"/>
      <c r="D22" s="1026"/>
      <c r="E22" s="1026"/>
      <c r="F22" s="1027"/>
      <c r="G22" s="1064"/>
      <c r="H22" s="1065"/>
      <c r="I22" s="1065"/>
      <c r="J22" s="1065"/>
      <c r="K22" s="1065"/>
      <c r="L22" s="1065"/>
      <c r="M22" s="1065"/>
      <c r="N22" s="1065"/>
      <c r="O22" s="1065"/>
      <c r="P22" s="1065"/>
      <c r="Q22" s="1065"/>
      <c r="R22" s="1065"/>
      <c r="S22" s="1065"/>
      <c r="T22" s="1066"/>
      <c r="U22" s="217"/>
      <c r="V22" s="221" t="str">
        <f>IFERROR(IF(L9="ベア加算なし","✓",""),"")</f>
        <v/>
      </c>
      <c r="W22" s="1011" t="s">
        <v>15</v>
      </c>
      <c r="X22" s="984"/>
      <c r="Y22" s="1012"/>
      <c r="Z22" s="1013"/>
      <c r="AA22" s="997"/>
      <c r="AB22" s="998"/>
      <c r="AC22" s="219"/>
      <c r="AD22" s="984" t="s">
        <v>15</v>
      </c>
      <c r="AE22" s="984"/>
      <c r="AF22" s="984"/>
      <c r="AG22" s="984"/>
      <c r="AH22" s="984"/>
      <c r="AI22" s="997"/>
      <c r="AJ22" s="998"/>
      <c r="AK22" s="220"/>
      <c r="AL22" s="984" t="s">
        <v>15</v>
      </c>
      <c r="AM22" s="984"/>
      <c r="AN22" s="984"/>
      <c r="AO22" s="984"/>
      <c r="AP22" s="984"/>
      <c r="AS22" s="994"/>
      <c r="AT22" s="995"/>
      <c r="AU22" s="995"/>
      <c r="AV22" s="995"/>
      <c r="AW22" s="995"/>
      <c r="AX22" s="995"/>
      <c r="AY22" s="995"/>
      <c r="AZ22" s="995"/>
      <c r="BA22" s="995"/>
      <c r="BB22" s="995"/>
      <c r="BC22" s="995"/>
      <c r="BD22" s="995"/>
      <c r="BE22" s="995"/>
      <c r="BF22" s="995"/>
      <c r="BG22" s="995"/>
      <c r="BH22" s="996"/>
    </row>
    <row r="23" spans="2:60" ht="11.25" customHeight="1" thickBot="1">
      <c r="G23" s="222"/>
      <c r="H23" s="222"/>
      <c r="I23" s="222"/>
      <c r="J23" s="222"/>
      <c r="K23" s="222"/>
      <c r="L23" s="222"/>
      <c r="M23" s="222"/>
      <c r="N23" s="222"/>
      <c r="O23" s="222"/>
      <c r="P23" s="222"/>
      <c r="Q23" s="222"/>
      <c r="R23" s="222"/>
      <c r="S23" s="222"/>
      <c r="T23" s="222"/>
      <c r="U23" s="223"/>
      <c r="V23" s="224"/>
      <c r="W23" s="196"/>
      <c r="X23" s="196"/>
      <c r="Y23" s="196"/>
      <c r="Z23" s="196"/>
      <c r="AC23" s="225"/>
      <c r="AD23" s="196"/>
      <c r="AE23" s="196"/>
      <c r="AF23" s="196"/>
      <c r="AG23" s="196"/>
      <c r="AH23" s="196"/>
      <c r="AP23" s="226"/>
      <c r="AS23" s="177"/>
      <c r="AT23" s="177"/>
      <c r="AU23" s="177"/>
      <c r="AV23" s="177"/>
      <c r="AW23" s="177"/>
      <c r="AX23" s="177"/>
      <c r="AY23" s="177"/>
      <c r="AZ23" s="177"/>
      <c r="BA23" s="177"/>
      <c r="BB23" s="177"/>
      <c r="BC23" s="177"/>
      <c r="BD23" s="177"/>
      <c r="BE23" s="177"/>
      <c r="BF23" s="177"/>
      <c r="BG23" s="177"/>
      <c r="BH23" s="226"/>
    </row>
    <row r="24" spans="2:60" ht="18" customHeight="1">
      <c r="B24" s="1019" t="s">
        <v>2214</v>
      </c>
      <c r="C24" s="1020"/>
      <c r="D24" s="1020"/>
      <c r="E24" s="1020"/>
      <c r="F24" s="1021"/>
      <c r="G24" s="1060" t="s">
        <v>241</v>
      </c>
      <c r="H24" s="1061"/>
      <c r="I24" s="1061"/>
      <c r="J24" s="1061"/>
      <c r="K24" s="1061"/>
      <c r="L24" s="1061"/>
      <c r="M24" s="1061"/>
      <c r="N24" s="1061"/>
      <c r="O24" s="1061"/>
      <c r="P24" s="1061"/>
      <c r="Q24" s="1061"/>
      <c r="R24" s="1061"/>
      <c r="S24" s="1061"/>
      <c r="T24" s="1062"/>
      <c r="U24" s="217"/>
      <c r="V24" s="525" t="str">
        <f>IFERROR(IF(OR(B9="処遇加算Ⅰ",B9="処遇加算Ⅱ"),"✓",""),"")</f>
        <v/>
      </c>
      <c r="W24" s="1029" t="s">
        <v>2249</v>
      </c>
      <c r="X24" s="1030"/>
      <c r="Y24" s="1030"/>
      <c r="Z24" s="1031"/>
      <c r="AA24" s="997" t="s">
        <v>12</v>
      </c>
      <c r="AB24" s="998"/>
      <c r="AC24" s="219"/>
      <c r="AD24" s="986" t="s">
        <v>14</v>
      </c>
      <c r="AE24" s="986"/>
      <c r="AF24" s="986"/>
      <c r="AG24" s="986"/>
      <c r="AH24" s="986"/>
      <c r="AI24" s="997" t="s">
        <v>12</v>
      </c>
      <c r="AJ24" s="998"/>
      <c r="AK24" s="219"/>
      <c r="AL24" s="986" t="s">
        <v>14</v>
      </c>
      <c r="AM24" s="986"/>
      <c r="AN24" s="986"/>
      <c r="AO24" s="986"/>
      <c r="AP24" s="986"/>
      <c r="AS24" s="98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990"/>
    </row>
    <row r="25" spans="2:60" ht="21" customHeight="1">
      <c r="B25" s="1022"/>
      <c r="C25" s="1023"/>
      <c r="D25" s="1023"/>
      <c r="E25" s="1023"/>
      <c r="F25" s="1024"/>
      <c r="G25" s="1044"/>
      <c r="H25" s="1045"/>
      <c r="I25" s="1045"/>
      <c r="J25" s="1045"/>
      <c r="K25" s="1045"/>
      <c r="L25" s="1045"/>
      <c r="M25" s="1045"/>
      <c r="N25" s="1045"/>
      <c r="O25" s="1045"/>
      <c r="P25" s="1045"/>
      <c r="Q25" s="1045"/>
      <c r="R25" s="1045"/>
      <c r="S25" s="1045"/>
      <c r="T25" s="1063"/>
      <c r="U25" s="217"/>
      <c r="V25" s="525" t="str">
        <f>IFERROR(IF(B9="処遇加算Ⅲ","✓",""),"")</f>
        <v/>
      </c>
      <c r="W25" s="1029" t="s">
        <v>19</v>
      </c>
      <c r="X25" s="1030"/>
      <c r="Y25" s="1030"/>
      <c r="Z25" s="1031"/>
      <c r="AA25" s="997"/>
      <c r="AB25" s="998"/>
      <c r="AC25" s="219"/>
      <c r="AD25" s="985" t="s">
        <v>17</v>
      </c>
      <c r="AE25" s="985"/>
      <c r="AF25" s="985"/>
      <c r="AG25" s="985"/>
      <c r="AH25" s="985"/>
      <c r="AI25" s="997"/>
      <c r="AJ25" s="998"/>
      <c r="AK25" s="220"/>
      <c r="AL25" s="985" t="s">
        <v>17</v>
      </c>
      <c r="AM25" s="985"/>
      <c r="AN25" s="985"/>
      <c r="AO25" s="985"/>
      <c r="AP25" s="985"/>
      <c r="AS25" s="991"/>
      <c r="AT25" s="992"/>
      <c r="AU25" s="992"/>
      <c r="AV25" s="992"/>
      <c r="AW25" s="992"/>
      <c r="AX25" s="992"/>
      <c r="AY25" s="992"/>
      <c r="AZ25" s="992"/>
      <c r="BA25" s="992"/>
      <c r="BB25" s="992"/>
      <c r="BC25" s="992"/>
      <c r="BD25" s="992"/>
      <c r="BE25" s="992"/>
      <c r="BF25" s="992"/>
      <c r="BG25" s="992"/>
      <c r="BH25" s="993"/>
    </row>
    <row r="26" spans="2:60" ht="18" customHeight="1" thickBot="1">
      <c r="B26" s="1025"/>
      <c r="C26" s="1026"/>
      <c r="D26" s="1026"/>
      <c r="E26" s="1026"/>
      <c r="F26" s="1027"/>
      <c r="G26" s="1064"/>
      <c r="H26" s="1065"/>
      <c r="I26" s="1065"/>
      <c r="J26" s="1065"/>
      <c r="K26" s="1065"/>
      <c r="L26" s="1065"/>
      <c r="M26" s="1065"/>
      <c r="N26" s="1065"/>
      <c r="O26" s="1065"/>
      <c r="P26" s="1065"/>
      <c r="Q26" s="1065"/>
      <c r="R26" s="1065"/>
      <c r="S26" s="1065"/>
      <c r="T26" s="1066"/>
      <c r="U26" s="191"/>
      <c r="V26" s="525" t="str">
        <f>IFERROR(IF(B9="処遇加算なし","✓",""),"")</f>
        <v/>
      </c>
      <c r="W26" s="1029" t="s">
        <v>2250</v>
      </c>
      <c r="X26" s="1030"/>
      <c r="Y26" s="1030"/>
      <c r="Z26" s="1031"/>
      <c r="AA26" s="997"/>
      <c r="AB26" s="998"/>
      <c r="AC26" s="219"/>
      <c r="AD26" s="986" t="s">
        <v>15</v>
      </c>
      <c r="AE26" s="986"/>
      <c r="AF26" s="986"/>
      <c r="AG26" s="986"/>
      <c r="AH26" s="986"/>
      <c r="AI26" s="997"/>
      <c r="AJ26" s="998"/>
      <c r="AK26" s="220"/>
      <c r="AL26" s="986" t="s">
        <v>15</v>
      </c>
      <c r="AM26" s="986"/>
      <c r="AN26" s="986"/>
      <c r="AO26" s="986"/>
      <c r="AP26" s="986"/>
      <c r="AS26" s="994"/>
      <c r="AT26" s="995"/>
      <c r="AU26" s="995"/>
      <c r="AV26" s="995"/>
      <c r="AW26" s="995"/>
      <c r="AX26" s="995"/>
      <c r="AY26" s="995"/>
      <c r="AZ26" s="995"/>
      <c r="BA26" s="995"/>
      <c r="BB26" s="995"/>
      <c r="BC26" s="995"/>
      <c r="BD26" s="995"/>
      <c r="BE26" s="995"/>
      <c r="BF26" s="995"/>
      <c r="BG26" s="995"/>
      <c r="BH26" s="996"/>
    </row>
    <row r="27" spans="2:60" ht="11.25" customHeight="1" thickBot="1">
      <c r="U27" s="223"/>
      <c r="V27" s="224"/>
      <c r="W27" s="196"/>
      <c r="X27" s="196"/>
      <c r="Y27" s="196"/>
      <c r="Z27" s="196"/>
      <c r="AC27" s="225"/>
      <c r="AD27" s="227"/>
      <c r="AE27" s="227"/>
      <c r="AF27" s="227"/>
      <c r="AG27" s="227"/>
      <c r="AH27" s="227"/>
      <c r="AK27" s="225"/>
      <c r="AL27" s="534"/>
      <c r="AM27" s="534"/>
      <c r="AN27" s="534"/>
      <c r="AO27" s="534"/>
      <c r="AP27" s="534"/>
      <c r="AS27" s="228"/>
      <c r="AT27" s="228"/>
      <c r="AU27" s="228"/>
      <c r="AV27" s="228"/>
      <c r="AW27" s="228"/>
      <c r="AX27" s="228"/>
      <c r="AY27" s="228"/>
      <c r="AZ27" s="228"/>
      <c r="BA27" s="228"/>
      <c r="BB27" s="228"/>
      <c r="BC27" s="228"/>
      <c r="BD27" s="228"/>
      <c r="BE27" s="228"/>
      <c r="BF27" s="228"/>
      <c r="BG27" s="228"/>
      <c r="BH27" s="228"/>
    </row>
    <row r="28" spans="2:60" ht="18" customHeight="1">
      <c r="B28" s="1019" t="s">
        <v>2215</v>
      </c>
      <c r="C28" s="1020"/>
      <c r="D28" s="1020"/>
      <c r="E28" s="1020"/>
      <c r="F28" s="1021"/>
      <c r="G28" s="1061" t="s">
        <v>2212</v>
      </c>
      <c r="H28" s="1061"/>
      <c r="I28" s="1061"/>
      <c r="J28" s="1061"/>
      <c r="K28" s="1061"/>
      <c r="L28" s="1061"/>
      <c r="M28" s="1061"/>
      <c r="N28" s="1061"/>
      <c r="O28" s="1061"/>
      <c r="P28" s="1061"/>
      <c r="Q28" s="1061"/>
      <c r="R28" s="1061"/>
      <c r="S28" s="1061"/>
      <c r="T28" s="1062"/>
      <c r="U28" s="217"/>
      <c r="V28" s="525" t="str">
        <f>IFERROR(IF(OR(B9="処遇加算Ⅰ",B9="処遇加算Ⅱ"),"✓",""),"")</f>
        <v/>
      </c>
      <c r="W28" s="1029" t="s">
        <v>2249</v>
      </c>
      <c r="X28" s="1030"/>
      <c r="Y28" s="1030"/>
      <c r="Z28" s="1031"/>
      <c r="AA28" s="997" t="s">
        <v>12</v>
      </c>
      <c r="AB28" s="998"/>
      <c r="AC28" s="219"/>
      <c r="AD28" s="986" t="s">
        <v>14</v>
      </c>
      <c r="AE28" s="986"/>
      <c r="AF28" s="986"/>
      <c r="AG28" s="986"/>
      <c r="AH28" s="986"/>
      <c r="AI28" s="997" t="s">
        <v>12</v>
      </c>
      <c r="AJ28" s="998"/>
      <c r="AK28" s="219"/>
      <c r="AL28" s="986" t="s">
        <v>14</v>
      </c>
      <c r="AM28" s="986"/>
      <c r="AN28" s="986"/>
      <c r="AO28" s="986"/>
      <c r="AP28" s="986"/>
      <c r="AS28" s="98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990"/>
    </row>
    <row r="29" spans="2:60" ht="21" customHeight="1">
      <c r="B29" s="1022"/>
      <c r="C29" s="1023"/>
      <c r="D29" s="1023"/>
      <c r="E29" s="1023"/>
      <c r="F29" s="1024"/>
      <c r="G29" s="1045"/>
      <c r="H29" s="1045"/>
      <c r="I29" s="1045"/>
      <c r="J29" s="1045"/>
      <c r="K29" s="1045"/>
      <c r="L29" s="1045"/>
      <c r="M29" s="1045"/>
      <c r="N29" s="1045"/>
      <c r="O29" s="1045"/>
      <c r="P29" s="1045"/>
      <c r="Q29" s="1045"/>
      <c r="R29" s="1045"/>
      <c r="S29" s="1045"/>
      <c r="T29" s="1063"/>
      <c r="U29" s="217"/>
      <c r="V29" s="525" t="str">
        <f>IFERROR(IF(B9="処遇加算Ⅲ","✓",""),"")</f>
        <v/>
      </c>
      <c r="W29" s="1029" t="s">
        <v>19</v>
      </c>
      <c r="X29" s="1030"/>
      <c r="Y29" s="1030"/>
      <c r="Z29" s="1031"/>
      <c r="AA29" s="997"/>
      <c r="AB29" s="998"/>
      <c r="AC29" s="219"/>
      <c r="AD29" s="985" t="s">
        <v>17</v>
      </c>
      <c r="AE29" s="985"/>
      <c r="AF29" s="985"/>
      <c r="AG29" s="985"/>
      <c r="AH29" s="985"/>
      <c r="AI29" s="997"/>
      <c r="AJ29" s="998"/>
      <c r="AK29" s="220"/>
      <c r="AL29" s="985" t="s">
        <v>17</v>
      </c>
      <c r="AM29" s="985"/>
      <c r="AN29" s="985"/>
      <c r="AO29" s="985"/>
      <c r="AP29" s="985"/>
      <c r="AS29" s="991"/>
      <c r="AT29" s="992"/>
      <c r="AU29" s="992"/>
      <c r="AV29" s="992"/>
      <c r="AW29" s="992"/>
      <c r="AX29" s="992"/>
      <c r="AY29" s="992"/>
      <c r="AZ29" s="992"/>
      <c r="BA29" s="992"/>
      <c r="BB29" s="992"/>
      <c r="BC29" s="992"/>
      <c r="BD29" s="992"/>
      <c r="BE29" s="992"/>
      <c r="BF29" s="992"/>
      <c r="BG29" s="992"/>
      <c r="BH29" s="993"/>
    </row>
    <row r="30" spans="2:60" ht="18" customHeight="1" thickBot="1">
      <c r="B30" s="1025"/>
      <c r="C30" s="1026"/>
      <c r="D30" s="1026"/>
      <c r="E30" s="1026"/>
      <c r="F30" s="1027"/>
      <c r="G30" s="1065"/>
      <c r="H30" s="1065"/>
      <c r="I30" s="1065"/>
      <c r="J30" s="1065"/>
      <c r="K30" s="1065"/>
      <c r="L30" s="1065"/>
      <c r="M30" s="1065"/>
      <c r="N30" s="1065"/>
      <c r="O30" s="1065"/>
      <c r="P30" s="1065"/>
      <c r="Q30" s="1065"/>
      <c r="R30" s="1065"/>
      <c r="S30" s="1065"/>
      <c r="T30" s="1066"/>
      <c r="U30" s="191"/>
      <c r="V30" s="525" t="str">
        <f>IFERROR(IF(B9="処遇加算なし","✓",""),"")</f>
        <v/>
      </c>
      <c r="W30" s="1029" t="s">
        <v>2250</v>
      </c>
      <c r="X30" s="1030"/>
      <c r="Y30" s="1030"/>
      <c r="Z30" s="1031"/>
      <c r="AA30" s="997"/>
      <c r="AB30" s="998"/>
      <c r="AC30" s="219"/>
      <c r="AD30" s="986" t="s">
        <v>15</v>
      </c>
      <c r="AE30" s="986"/>
      <c r="AF30" s="986"/>
      <c r="AG30" s="986"/>
      <c r="AH30" s="986"/>
      <c r="AI30" s="997"/>
      <c r="AJ30" s="998"/>
      <c r="AK30" s="220"/>
      <c r="AL30" s="986" t="s">
        <v>15</v>
      </c>
      <c r="AM30" s="986"/>
      <c r="AN30" s="986"/>
      <c r="AO30" s="986"/>
      <c r="AP30" s="986"/>
      <c r="AS30" s="994"/>
      <c r="AT30" s="995"/>
      <c r="AU30" s="995"/>
      <c r="AV30" s="995"/>
      <c r="AW30" s="995"/>
      <c r="AX30" s="995"/>
      <c r="AY30" s="995"/>
      <c r="AZ30" s="995"/>
      <c r="BA30" s="995"/>
      <c r="BB30" s="995"/>
      <c r="BC30" s="995"/>
      <c r="BD30" s="995"/>
      <c r="BE30" s="995"/>
      <c r="BF30" s="995"/>
      <c r="BG30" s="995"/>
      <c r="BH30" s="996"/>
    </row>
    <row r="31" spans="2:60" ht="11.25" customHeight="1" thickBot="1">
      <c r="U31" s="223"/>
      <c r="V31" s="224"/>
      <c r="W31" s="196"/>
      <c r="X31" s="196"/>
      <c r="Y31" s="196"/>
      <c r="Z31" s="196"/>
      <c r="AC31" s="225"/>
      <c r="AD31" s="227"/>
      <c r="AE31" s="227"/>
      <c r="AF31" s="227"/>
      <c r="AG31" s="227"/>
      <c r="AH31" s="227"/>
      <c r="AK31" s="225"/>
      <c r="AL31" s="534"/>
      <c r="AM31" s="534"/>
      <c r="AN31" s="534"/>
      <c r="AO31" s="534"/>
      <c r="AP31" s="534"/>
      <c r="AS31" s="228"/>
      <c r="AT31" s="228"/>
      <c r="AU31" s="228"/>
      <c r="AV31" s="228"/>
      <c r="AW31" s="228"/>
      <c r="AX31" s="228"/>
      <c r="AY31" s="228"/>
      <c r="AZ31" s="228"/>
      <c r="BA31" s="228"/>
      <c r="BB31" s="228"/>
      <c r="BC31" s="228"/>
      <c r="BD31" s="228"/>
      <c r="BE31" s="228"/>
      <c r="BF31" s="228"/>
      <c r="BG31" s="228"/>
      <c r="BH31" s="228"/>
    </row>
    <row r="32" spans="2:60" ht="15" customHeight="1">
      <c r="B32" s="1018" t="s">
        <v>2216</v>
      </c>
      <c r="C32" s="1018"/>
      <c r="D32" s="1018"/>
      <c r="E32" s="1018"/>
      <c r="F32" s="1018"/>
      <c r="G32" s="1028" t="s">
        <v>2213</v>
      </c>
      <c r="H32" s="1028"/>
      <c r="I32" s="1028"/>
      <c r="J32" s="1028"/>
      <c r="K32" s="1028"/>
      <c r="L32" s="1028"/>
      <c r="M32" s="1028"/>
      <c r="N32" s="1028"/>
      <c r="O32" s="1028"/>
      <c r="P32" s="1028"/>
      <c r="Q32" s="1028"/>
      <c r="R32" s="1028"/>
      <c r="S32" s="1028"/>
      <c r="T32" s="1028"/>
      <c r="U32" s="217"/>
      <c r="V32" s="525" t="str">
        <f>IFERROR(IF(B9="処遇加算Ⅰ","✓",""),"")</f>
        <v/>
      </c>
      <c r="W32" s="1011" t="s">
        <v>14</v>
      </c>
      <c r="X32" s="1012"/>
      <c r="Y32" s="1012"/>
      <c r="Z32" s="1013"/>
      <c r="AA32" s="1067" t="s">
        <v>12</v>
      </c>
      <c r="AB32" s="998"/>
      <c r="AC32" s="219"/>
      <c r="AD32" s="986" t="s">
        <v>14</v>
      </c>
      <c r="AE32" s="986"/>
      <c r="AF32" s="986"/>
      <c r="AG32" s="986"/>
      <c r="AH32" s="986"/>
      <c r="AI32" s="1067" t="s">
        <v>12</v>
      </c>
      <c r="AJ32" s="998"/>
      <c r="AK32" s="219"/>
      <c r="AL32" s="986" t="s">
        <v>14</v>
      </c>
      <c r="AM32" s="986"/>
      <c r="AN32" s="986"/>
      <c r="AO32" s="986"/>
      <c r="AP32" s="986"/>
      <c r="AS32" s="98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990"/>
    </row>
    <row r="33" spans="2:82" ht="21" customHeight="1">
      <c r="B33" s="1018"/>
      <c r="C33" s="1018"/>
      <c r="D33" s="1018"/>
      <c r="E33" s="1018"/>
      <c r="F33" s="1018"/>
      <c r="G33" s="1028"/>
      <c r="H33" s="1028"/>
      <c r="I33" s="1028"/>
      <c r="J33" s="1028"/>
      <c r="K33" s="1028"/>
      <c r="L33" s="1028"/>
      <c r="M33" s="1028"/>
      <c r="N33" s="1028"/>
      <c r="O33" s="1028"/>
      <c r="P33" s="1028"/>
      <c r="Q33" s="1028"/>
      <c r="R33" s="1028"/>
      <c r="S33" s="1028"/>
      <c r="T33" s="1028"/>
      <c r="U33" s="217"/>
      <c r="V33" s="525" t="str">
        <f>IFERROR(IF(AND(B9&lt;&gt;"",B9&lt;&gt;"処遇加算Ⅰ"),"✓",""),"")</f>
        <v/>
      </c>
      <c r="W33" s="1011" t="s">
        <v>15</v>
      </c>
      <c r="X33" s="1012"/>
      <c r="Y33" s="1012"/>
      <c r="Z33" s="1013"/>
      <c r="AA33" s="1067"/>
      <c r="AB33" s="998"/>
      <c r="AC33" s="219"/>
      <c r="AD33" s="1014" t="s">
        <v>17</v>
      </c>
      <c r="AE33" s="1014"/>
      <c r="AF33" s="1014"/>
      <c r="AG33" s="1014"/>
      <c r="AH33" s="1014"/>
      <c r="AI33" s="1067"/>
      <c r="AJ33" s="998"/>
      <c r="AK33" s="229"/>
      <c r="AL33" s="985" t="s">
        <v>17</v>
      </c>
      <c r="AM33" s="985"/>
      <c r="AN33" s="985"/>
      <c r="AO33" s="985"/>
      <c r="AP33" s="985"/>
      <c r="AS33" s="991"/>
      <c r="AT33" s="992"/>
      <c r="AU33" s="992"/>
      <c r="AV33" s="992"/>
      <c r="AW33" s="992"/>
      <c r="AX33" s="992"/>
      <c r="AY33" s="992"/>
      <c r="AZ33" s="992"/>
      <c r="BA33" s="992"/>
      <c r="BB33" s="992"/>
      <c r="BC33" s="992"/>
      <c r="BD33" s="992"/>
      <c r="BE33" s="992"/>
      <c r="BF33" s="992"/>
      <c r="BG33" s="992"/>
      <c r="BH33" s="993"/>
    </row>
    <row r="34" spans="2:82" ht="15" customHeight="1" thickBot="1">
      <c r="B34" s="1018"/>
      <c r="C34" s="1018"/>
      <c r="D34" s="1018"/>
      <c r="E34" s="1018"/>
      <c r="F34" s="1018"/>
      <c r="G34" s="1028"/>
      <c r="H34" s="1028"/>
      <c r="I34" s="1028"/>
      <c r="J34" s="1028"/>
      <c r="K34" s="1028"/>
      <c r="L34" s="1028"/>
      <c r="M34" s="1028"/>
      <c r="N34" s="1028"/>
      <c r="O34" s="1028"/>
      <c r="P34" s="1028"/>
      <c r="Q34" s="1028"/>
      <c r="R34" s="1028"/>
      <c r="S34" s="1028"/>
      <c r="T34" s="1028"/>
      <c r="U34" s="191"/>
      <c r="V34" s="224"/>
      <c r="W34" s="196"/>
      <c r="X34" s="196"/>
      <c r="Y34" s="196"/>
      <c r="Z34" s="196"/>
      <c r="AA34" s="1067"/>
      <c r="AB34" s="998"/>
      <c r="AC34" s="219"/>
      <c r="AD34" s="984" t="s">
        <v>15</v>
      </c>
      <c r="AE34" s="984"/>
      <c r="AF34" s="984"/>
      <c r="AG34" s="984"/>
      <c r="AH34" s="984"/>
      <c r="AI34" s="1067"/>
      <c r="AJ34" s="998"/>
      <c r="AK34" s="219"/>
      <c r="AL34" s="984" t="s">
        <v>15</v>
      </c>
      <c r="AM34" s="984"/>
      <c r="AN34" s="984"/>
      <c r="AO34" s="984"/>
      <c r="AP34" s="984"/>
      <c r="AS34" s="994"/>
      <c r="AT34" s="995"/>
      <c r="AU34" s="995"/>
      <c r="AV34" s="995"/>
      <c r="AW34" s="995"/>
      <c r="AX34" s="995"/>
      <c r="AY34" s="995"/>
      <c r="AZ34" s="995"/>
      <c r="BA34" s="995"/>
      <c r="BB34" s="995"/>
      <c r="BC34" s="995"/>
      <c r="BD34" s="995"/>
      <c r="BE34" s="995"/>
      <c r="BF34" s="995"/>
      <c r="BG34" s="995"/>
      <c r="BH34" s="996"/>
    </row>
    <row r="35" spans="2:82" ht="11.25" customHeight="1" thickBot="1">
      <c r="B35" s="230"/>
      <c r="C35" s="230"/>
      <c r="D35" s="230"/>
      <c r="E35" s="230"/>
      <c r="F35" s="230"/>
      <c r="G35" s="231"/>
      <c r="H35" s="231"/>
      <c r="I35" s="231"/>
      <c r="J35" s="231"/>
      <c r="K35" s="231"/>
      <c r="L35" s="231"/>
      <c r="M35" s="231"/>
      <c r="N35" s="231"/>
      <c r="O35" s="231"/>
      <c r="P35" s="231"/>
      <c r="Q35" s="231"/>
      <c r="R35" s="231"/>
      <c r="S35" s="231"/>
      <c r="T35" s="231"/>
      <c r="U35" s="223"/>
      <c r="V35" s="224"/>
      <c r="W35" s="196"/>
      <c r="X35" s="196"/>
      <c r="Y35" s="196"/>
      <c r="Z35" s="196"/>
      <c r="AC35" s="225"/>
      <c r="AD35" s="196"/>
      <c r="AE35" s="196"/>
      <c r="AF35" s="196"/>
      <c r="AG35" s="196"/>
      <c r="AH35" s="196"/>
      <c r="AK35" s="225"/>
      <c r="AL35" s="196"/>
      <c r="AM35" s="196"/>
      <c r="AN35" s="196"/>
      <c r="AO35" s="196"/>
      <c r="AP35" s="196"/>
      <c r="AR35" s="223"/>
      <c r="AS35" s="228"/>
      <c r="AT35" s="228"/>
      <c r="AU35" s="228"/>
      <c r="AV35" s="228"/>
      <c r="AW35" s="228"/>
      <c r="AX35" s="228"/>
      <c r="AY35" s="228"/>
      <c r="AZ35" s="228"/>
      <c r="BA35" s="228"/>
      <c r="BB35" s="228"/>
      <c r="BC35" s="228"/>
      <c r="BD35" s="228"/>
      <c r="BE35" s="228"/>
      <c r="BF35" s="228"/>
      <c r="BG35" s="228"/>
      <c r="BH35" s="228"/>
    </row>
    <row r="36" spans="2:82" ht="17.100000000000001" customHeight="1">
      <c r="B36" s="1018" t="s">
        <v>2217</v>
      </c>
      <c r="C36" s="1018"/>
      <c r="D36" s="1018"/>
      <c r="E36" s="1018"/>
      <c r="F36" s="1018"/>
      <c r="G36" s="1010" t="s">
        <v>2258</v>
      </c>
      <c r="H36" s="1010"/>
      <c r="I36" s="1010"/>
      <c r="J36" s="1010"/>
      <c r="K36" s="1010"/>
      <c r="L36" s="1010"/>
      <c r="M36" s="1010"/>
      <c r="N36" s="1010"/>
      <c r="O36" s="1010"/>
      <c r="P36" s="1010"/>
      <c r="Q36" s="1010"/>
      <c r="R36" s="1010"/>
      <c r="S36" s="1010"/>
      <c r="T36" s="1010"/>
      <c r="U36" s="217"/>
      <c r="V36" s="525" t="str">
        <f>IFERROR(IF(OR(G9="特定加算Ⅰ",G9="特定加算Ⅱ"),"✓",""),"")</f>
        <v/>
      </c>
      <c r="W36" s="1011" t="s">
        <v>14</v>
      </c>
      <c r="X36" s="1012"/>
      <c r="Y36" s="1012"/>
      <c r="Z36" s="1013"/>
      <c r="AA36" s="997" t="s">
        <v>12</v>
      </c>
      <c r="AB36" s="998"/>
      <c r="AC36" s="219"/>
      <c r="AD36" s="984" t="s">
        <v>14</v>
      </c>
      <c r="AE36" s="984"/>
      <c r="AF36" s="984"/>
      <c r="AG36" s="984"/>
      <c r="AH36" s="984"/>
      <c r="AI36" s="997" t="s">
        <v>12</v>
      </c>
      <c r="AJ36" s="998"/>
      <c r="AK36" s="219"/>
      <c r="AL36" s="984" t="s">
        <v>14</v>
      </c>
      <c r="AM36" s="984"/>
      <c r="AN36" s="984"/>
      <c r="AO36" s="984"/>
      <c r="AP36" s="984"/>
      <c r="AS36" s="98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990"/>
    </row>
    <row r="37" spans="2:82" ht="21" customHeight="1">
      <c r="B37" s="1018"/>
      <c r="C37" s="1018"/>
      <c r="D37" s="1018"/>
      <c r="E37" s="1018"/>
      <c r="F37" s="1018"/>
      <c r="G37" s="1010"/>
      <c r="H37" s="1010"/>
      <c r="I37" s="1010"/>
      <c r="J37" s="1010"/>
      <c r="K37" s="1010"/>
      <c r="L37" s="1010"/>
      <c r="M37" s="1010"/>
      <c r="N37" s="1010"/>
      <c r="O37" s="1010"/>
      <c r="P37" s="1010"/>
      <c r="Q37" s="1010"/>
      <c r="R37" s="1010"/>
      <c r="S37" s="1010"/>
      <c r="T37" s="1010"/>
      <c r="U37" s="217"/>
      <c r="V37" s="525" t="str">
        <f>IFERROR(IF(G9="特定加算なし","✓",""),"")</f>
        <v/>
      </c>
      <c r="W37" s="1011" t="s">
        <v>15</v>
      </c>
      <c r="X37" s="1012"/>
      <c r="Y37" s="1012"/>
      <c r="Z37" s="1013"/>
      <c r="AA37" s="997"/>
      <c r="AB37" s="998"/>
      <c r="AC37" s="980" t="s">
        <v>2360</v>
      </c>
      <c r="AD37" s="981"/>
      <c r="AE37" s="981"/>
      <c r="AF37" s="981"/>
      <c r="AG37" s="982"/>
      <c r="AH37" s="983"/>
      <c r="AI37" s="997"/>
      <c r="AJ37" s="998"/>
      <c r="AK37" s="980" t="s">
        <v>2360</v>
      </c>
      <c r="AL37" s="981"/>
      <c r="AM37" s="981"/>
      <c r="AN37" s="981"/>
      <c r="AO37" s="982"/>
      <c r="AP37" s="983"/>
      <c r="AS37" s="991"/>
      <c r="AT37" s="992"/>
      <c r="AU37" s="992"/>
      <c r="AV37" s="992"/>
      <c r="AW37" s="992"/>
      <c r="AX37" s="992"/>
      <c r="AY37" s="992"/>
      <c r="AZ37" s="992"/>
      <c r="BA37" s="992"/>
      <c r="BB37" s="992"/>
      <c r="BC37" s="992"/>
      <c r="BD37" s="992"/>
      <c r="BE37" s="992"/>
      <c r="BF37" s="992"/>
      <c r="BG37" s="992"/>
      <c r="BH37" s="993"/>
    </row>
    <row r="38" spans="2:82" ht="17.100000000000001" customHeight="1" thickBot="1">
      <c r="B38" s="1018"/>
      <c r="C38" s="1018"/>
      <c r="D38" s="1018"/>
      <c r="E38" s="1018"/>
      <c r="F38" s="1018"/>
      <c r="G38" s="1010"/>
      <c r="H38" s="1010"/>
      <c r="I38" s="1010"/>
      <c r="J38" s="1010"/>
      <c r="K38" s="1010"/>
      <c r="L38" s="1010"/>
      <c r="M38" s="1010"/>
      <c r="N38" s="1010"/>
      <c r="O38" s="1010"/>
      <c r="P38" s="1010"/>
      <c r="Q38" s="1010"/>
      <c r="R38" s="1010"/>
      <c r="S38" s="1010"/>
      <c r="T38" s="1010"/>
      <c r="U38" s="217"/>
      <c r="Z38" s="232"/>
      <c r="AA38" s="1067"/>
      <c r="AB38" s="998"/>
      <c r="AC38" s="219"/>
      <c r="AD38" s="984" t="s">
        <v>15</v>
      </c>
      <c r="AE38" s="984"/>
      <c r="AF38" s="984"/>
      <c r="AG38" s="984"/>
      <c r="AH38" s="984"/>
      <c r="AI38" s="997"/>
      <c r="AJ38" s="998"/>
      <c r="AK38" s="219"/>
      <c r="AL38" s="984" t="s">
        <v>15</v>
      </c>
      <c r="AM38" s="984"/>
      <c r="AN38" s="984"/>
      <c r="AO38" s="984"/>
      <c r="AP38" s="984"/>
      <c r="AS38" s="994"/>
      <c r="AT38" s="995"/>
      <c r="AU38" s="995"/>
      <c r="AV38" s="995"/>
      <c r="AW38" s="995"/>
      <c r="AX38" s="995"/>
      <c r="AY38" s="995"/>
      <c r="AZ38" s="995"/>
      <c r="BA38" s="995"/>
      <c r="BB38" s="995"/>
      <c r="BC38" s="995"/>
      <c r="BD38" s="995"/>
      <c r="BE38" s="995"/>
      <c r="BF38" s="995"/>
      <c r="BG38" s="995"/>
      <c r="BH38" s="996"/>
    </row>
    <row r="39" spans="2:82" ht="11.25" customHeight="1" thickBot="1">
      <c r="B39" s="230"/>
      <c r="C39" s="230"/>
      <c r="D39" s="230"/>
      <c r="E39" s="230"/>
      <c r="F39" s="230"/>
      <c r="G39" s="231"/>
      <c r="H39" s="231"/>
      <c r="I39" s="231"/>
      <c r="J39" s="231"/>
      <c r="K39" s="231"/>
      <c r="L39" s="231"/>
      <c r="M39" s="231"/>
      <c r="N39" s="231"/>
      <c r="O39" s="231"/>
      <c r="P39" s="231"/>
      <c r="Q39" s="231"/>
      <c r="R39" s="231"/>
      <c r="S39" s="231"/>
      <c r="T39" s="231"/>
      <c r="V39" s="224"/>
      <c r="W39" s="196"/>
      <c r="X39" s="196"/>
      <c r="Y39" s="196"/>
      <c r="Z39" s="196"/>
      <c r="AC39" s="225"/>
      <c r="AD39" s="196"/>
      <c r="AE39" s="196"/>
      <c r="AF39" s="196"/>
      <c r="AG39" s="196"/>
      <c r="AH39" s="196"/>
      <c r="AK39" s="225"/>
      <c r="AL39" s="196"/>
      <c r="AM39" s="196"/>
      <c r="AN39" s="196"/>
      <c r="AO39" s="196"/>
      <c r="AP39" s="196"/>
      <c r="AS39" s="535"/>
      <c r="AT39" s="535"/>
      <c r="AU39" s="535"/>
      <c r="AV39" s="535"/>
      <c r="AW39" s="535"/>
      <c r="AX39" s="535"/>
      <c r="AY39" s="535"/>
      <c r="AZ39" s="535"/>
      <c r="BA39" s="535"/>
      <c r="BB39" s="535"/>
      <c r="BC39" s="535"/>
      <c r="BD39" s="535"/>
      <c r="BE39" s="535"/>
      <c r="BF39" s="535"/>
      <c r="BG39" s="535"/>
      <c r="BH39" s="535"/>
    </row>
    <row r="40" spans="2:82" ht="17.100000000000001" customHeight="1">
      <c r="B40" s="1018" t="s">
        <v>2218</v>
      </c>
      <c r="C40" s="1018"/>
      <c r="D40" s="1018"/>
      <c r="E40" s="1018"/>
      <c r="F40" s="1018"/>
      <c r="G40" s="1028" t="str">
        <f>IFERROR(VLOOKUP(Y5,【参考】数式用!AS5:AT29,2,0),"")</f>
        <v/>
      </c>
      <c r="H40" s="1028"/>
      <c r="I40" s="1028"/>
      <c r="J40" s="1028"/>
      <c r="K40" s="1028"/>
      <c r="L40" s="1028"/>
      <c r="M40" s="1028"/>
      <c r="N40" s="1028"/>
      <c r="O40" s="1028"/>
      <c r="P40" s="1028"/>
      <c r="Q40" s="1028"/>
      <c r="R40" s="1028"/>
      <c r="S40" s="1028"/>
      <c r="T40" s="1028"/>
      <c r="U40" s="191"/>
      <c r="V40" s="525" t="str">
        <f>IFERROR(IF(G9="特定加算Ⅰ","✓",""),"")</f>
        <v/>
      </c>
      <c r="W40" s="1011" t="s">
        <v>14</v>
      </c>
      <c r="X40" s="1012"/>
      <c r="Y40" s="1012"/>
      <c r="Z40" s="1013"/>
      <c r="AA40" s="997" t="s">
        <v>12</v>
      </c>
      <c r="AB40" s="998"/>
      <c r="AC40" s="219"/>
      <c r="AD40" s="984" t="s">
        <v>14</v>
      </c>
      <c r="AE40" s="984"/>
      <c r="AF40" s="984"/>
      <c r="AG40" s="984"/>
      <c r="AH40" s="984"/>
      <c r="AI40" s="997" t="s">
        <v>12</v>
      </c>
      <c r="AJ40" s="998"/>
      <c r="AK40" s="219"/>
      <c r="AL40" s="984" t="s">
        <v>14</v>
      </c>
      <c r="AM40" s="984"/>
      <c r="AN40" s="984"/>
      <c r="AO40" s="984"/>
      <c r="AP40" s="984"/>
      <c r="AS40" s="98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990"/>
    </row>
    <row r="41" spans="2:82" ht="22.5" customHeight="1">
      <c r="B41" s="1018"/>
      <c r="C41" s="1018"/>
      <c r="D41" s="1018"/>
      <c r="E41" s="1018"/>
      <c r="F41" s="1018"/>
      <c r="G41" s="1028"/>
      <c r="H41" s="1028"/>
      <c r="I41" s="1028"/>
      <c r="J41" s="1028"/>
      <c r="K41" s="1028"/>
      <c r="L41" s="1028"/>
      <c r="M41" s="1028"/>
      <c r="N41" s="1028"/>
      <c r="O41" s="1028"/>
      <c r="P41" s="1028"/>
      <c r="Q41" s="1028"/>
      <c r="R41" s="1028"/>
      <c r="S41" s="1028"/>
      <c r="T41" s="1028"/>
      <c r="U41" s="191"/>
      <c r="V41" s="525" t="str">
        <f>IFERROR(IF(OR(G9="特定加算Ⅱ",G9="特定加算なし"),"✓",""),"")</f>
        <v/>
      </c>
      <c r="W41" s="1011" t="s">
        <v>15</v>
      </c>
      <c r="X41" s="1012"/>
      <c r="Y41" s="1012"/>
      <c r="Z41" s="1013"/>
      <c r="AA41" s="997"/>
      <c r="AB41" s="998"/>
      <c r="AC41" s="233" t="s">
        <v>85</v>
      </c>
      <c r="AD41" s="1132"/>
      <c r="AE41" s="1133"/>
      <c r="AF41" s="1133"/>
      <c r="AG41" s="1133"/>
      <c r="AH41" s="1134"/>
      <c r="AI41" s="997"/>
      <c r="AJ41" s="998"/>
      <c r="AK41" s="233" t="s">
        <v>85</v>
      </c>
      <c r="AL41" s="1132"/>
      <c r="AM41" s="1133"/>
      <c r="AN41" s="1133"/>
      <c r="AO41" s="1133"/>
      <c r="AP41" s="1134"/>
      <c r="AS41" s="991"/>
      <c r="AT41" s="992"/>
      <c r="AU41" s="992"/>
      <c r="AV41" s="992"/>
      <c r="AW41" s="992"/>
      <c r="AX41" s="992"/>
      <c r="AY41" s="992"/>
      <c r="AZ41" s="992"/>
      <c r="BA41" s="992"/>
      <c r="BB41" s="992"/>
      <c r="BC41" s="992"/>
      <c r="BD41" s="992"/>
      <c r="BE41" s="992"/>
      <c r="BF41" s="992"/>
      <c r="BG41" s="992"/>
      <c r="BH41" s="993"/>
    </row>
    <row r="42" spans="2:82" ht="17.100000000000001" customHeight="1" thickBot="1">
      <c r="B42" s="1018"/>
      <c r="C42" s="1018"/>
      <c r="D42" s="1018"/>
      <c r="E42" s="1018"/>
      <c r="F42" s="1018"/>
      <c r="G42" s="1028"/>
      <c r="H42" s="1028"/>
      <c r="I42" s="1028"/>
      <c r="J42" s="1028"/>
      <c r="K42" s="1028"/>
      <c r="L42" s="1028"/>
      <c r="M42" s="1028"/>
      <c r="N42" s="1028"/>
      <c r="O42" s="1028"/>
      <c r="P42" s="1028"/>
      <c r="Q42" s="1028"/>
      <c r="R42" s="1028"/>
      <c r="S42" s="1028"/>
      <c r="T42" s="1028"/>
      <c r="U42" s="191"/>
      <c r="V42" s="184"/>
      <c r="W42" s="234"/>
      <c r="X42" s="234"/>
      <c r="Y42" s="234"/>
      <c r="Z42" s="234"/>
      <c r="AA42" s="528"/>
      <c r="AB42" s="528"/>
      <c r="AC42" s="235"/>
      <c r="AD42" s="984" t="s">
        <v>15</v>
      </c>
      <c r="AE42" s="984"/>
      <c r="AF42" s="984"/>
      <c r="AG42" s="984"/>
      <c r="AH42" s="984"/>
      <c r="AI42" s="528"/>
      <c r="AJ42" s="528"/>
      <c r="AK42" s="235"/>
      <c r="AL42" s="984" t="s">
        <v>15</v>
      </c>
      <c r="AM42" s="984"/>
      <c r="AN42" s="984"/>
      <c r="AO42" s="984"/>
      <c r="AP42" s="984"/>
      <c r="AS42" s="994"/>
      <c r="AT42" s="995"/>
      <c r="AU42" s="995"/>
      <c r="AV42" s="995"/>
      <c r="AW42" s="995"/>
      <c r="AX42" s="995"/>
      <c r="AY42" s="995"/>
      <c r="AZ42" s="995"/>
      <c r="BA42" s="995"/>
      <c r="BB42" s="995"/>
      <c r="BC42" s="995"/>
      <c r="BD42" s="995"/>
      <c r="BE42" s="995"/>
      <c r="BF42" s="995"/>
      <c r="BG42" s="995"/>
      <c r="BH42" s="996"/>
    </row>
    <row r="43" spans="2:82" ht="11.25" customHeight="1" thickBot="1">
      <c r="B43" s="230"/>
      <c r="C43" s="230"/>
      <c r="D43" s="230"/>
      <c r="E43" s="230"/>
      <c r="F43" s="230"/>
      <c r="G43" s="236"/>
      <c r="H43" s="236"/>
      <c r="I43" s="236"/>
      <c r="J43" s="236"/>
      <c r="K43" s="236"/>
      <c r="L43" s="236"/>
      <c r="M43" s="236"/>
      <c r="N43" s="236"/>
      <c r="O43" s="236"/>
      <c r="P43" s="236"/>
      <c r="Q43" s="236"/>
      <c r="R43" s="236"/>
      <c r="S43" s="236"/>
      <c r="T43" s="236"/>
      <c r="U43" s="223"/>
      <c r="V43" s="224"/>
      <c r="W43" s="196"/>
      <c r="X43" s="196"/>
      <c r="Y43" s="196"/>
      <c r="Z43" s="196"/>
      <c r="AD43" s="196"/>
      <c r="AE43" s="196"/>
      <c r="AF43" s="196"/>
      <c r="AG43" s="196"/>
      <c r="AH43" s="196"/>
      <c r="AL43" s="196"/>
      <c r="AM43" s="196"/>
      <c r="AN43" s="196"/>
      <c r="AO43" s="196"/>
      <c r="AP43" s="196"/>
      <c r="AS43" s="228"/>
      <c r="AT43" s="228"/>
      <c r="AU43" s="228"/>
      <c r="AV43" s="228"/>
      <c r="AW43" s="228"/>
      <c r="AX43" s="228"/>
      <c r="AY43" s="228"/>
      <c r="AZ43" s="228"/>
      <c r="BA43" s="228"/>
      <c r="BB43" s="228"/>
      <c r="BC43" s="228"/>
      <c r="BD43" s="228"/>
      <c r="BE43" s="228"/>
      <c r="BF43" s="228"/>
      <c r="BG43" s="228"/>
      <c r="BH43" s="228"/>
    </row>
    <row r="44" spans="2:82" ht="17.100000000000001" customHeight="1">
      <c r="B44" s="1018" t="s">
        <v>2219</v>
      </c>
      <c r="C44" s="1018"/>
      <c r="D44" s="1018"/>
      <c r="E44" s="1018"/>
      <c r="F44" s="1018"/>
      <c r="G44" s="1028" t="s">
        <v>2156</v>
      </c>
      <c r="H44" s="1028"/>
      <c r="I44" s="1028"/>
      <c r="J44" s="1028"/>
      <c r="K44" s="1028"/>
      <c r="L44" s="1028"/>
      <c r="M44" s="1028"/>
      <c r="N44" s="1028"/>
      <c r="O44" s="1028"/>
      <c r="P44" s="1028"/>
      <c r="Q44" s="1028"/>
      <c r="R44" s="1028"/>
      <c r="S44" s="1028"/>
      <c r="T44" s="1028"/>
      <c r="U44" s="217"/>
      <c r="V44" s="525" t="str">
        <f>IFERROR(IF(OR(G9="特定加算Ⅰ",G9="特定加算Ⅱ"),"✓",""),"")</f>
        <v/>
      </c>
      <c r="W44" s="1011" t="s">
        <v>14</v>
      </c>
      <c r="X44" s="1012"/>
      <c r="Y44" s="1012"/>
      <c r="Z44" s="1013"/>
      <c r="AA44" s="997" t="s">
        <v>12</v>
      </c>
      <c r="AB44" s="998"/>
      <c r="AC44" s="219"/>
      <c r="AD44" s="984" t="s">
        <v>14</v>
      </c>
      <c r="AE44" s="984"/>
      <c r="AF44" s="984"/>
      <c r="AG44" s="984"/>
      <c r="AH44" s="984"/>
      <c r="AI44" s="997" t="s">
        <v>12</v>
      </c>
      <c r="AJ44" s="998"/>
      <c r="AK44" s="219"/>
      <c r="AL44" s="984" t="s">
        <v>14</v>
      </c>
      <c r="AM44" s="984"/>
      <c r="AN44" s="984"/>
      <c r="AO44" s="984"/>
      <c r="AP44" s="984"/>
      <c r="AS44" s="988"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990"/>
    </row>
    <row r="45" spans="2:82" ht="17.100000000000001" customHeight="1" thickBot="1">
      <c r="B45" s="1018"/>
      <c r="C45" s="1018"/>
      <c r="D45" s="1018"/>
      <c r="E45" s="1018"/>
      <c r="F45" s="1018"/>
      <c r="G45" s="1028"/>
      <c r="H45" s="1028"/>
      <c r="I45" s="1028"/>
      <c r="J45" s="1028"/>
      <c r="K45" s="1028"/>
      <c r="L45" s="1028"/>
      <c r="M45" s="1028"/>
      <c r="N45" s="1028"/>
      <c r="O45" s="1028"/>
      <c r="P45" s="1028"/>
      <c r="Q45" s="1028"/>
      <c r="R45" s="1028"/>
      <c r="S45" s="1028"/>
      <c r="T45" s="1028"/>
      <c r="U45" s="217"/>
      <c r="V45" s="525" t="str">
        <f>IFERROR(IF(G9="特定加算なし","✓",""),"")</f>
        <v/>
      </c>
      <c r="W45" s="1011" t="s">
        <v>15</v>
      </c>
      <c r="X45" s="1012"/>
      <c r="Y45" s="1012"/>
      <c r="Z45" s="1013"/>
      <c r="AA45" s="997"/>
      <c r="AB45" s="998"/>
      <c r="AC45" s="219"/>
      <c r="AD45" s="984" t="s">
        <v>15</v>
      </c>
      <c r="AE45" s="984"/>
      <c r="AF45" s="984"/>
      <c r="AG45" s="984"/>
      <c r="AH45" s="984"/>
      <c r="AI45" s="997"/>
      <c r="AJ45" s="998"/>
      <c r="AK45" s="219"/>
      <c r="AL45" s="984" t="s">
        <v>15</v>
      </c>
      <c r="AM45" s="984"/>
      <c r="AN45" s="984"/>
      <c r="AO45" s="984"/>
      <c r="AP45" s="984"/>
      <c r="AS45" s="994"/>
      <c r="AT45" s="995"/>
      <c r="AU45" s="995"/>
      <c r="AV45" s="995"/>
      <c r="AW45" s="995"/>
      <c r="AX45" s="995"/>
      <c r="AY45" s="995"/>
      <c r="AZ45" s="995"/>
      <c r="BA45" s="995"/>
      <c r="BB45" s="995"/>
      <c r="BC45" s="995"/>
      <c r="BD45" s="995"/>
      <c r="BE45" s="995"/>
      <c r="BF45" s="995"/>
      <c r="BG45" s="995"/>
      <c r="BH45" s="996"/>
      <c r="BO45" s="237"/>
    </row>
    <row r="46" spans="2:82" ht="11.25" customHeight="1">
      <c r="B46" s="223"/>
      <c r="AJ46" s="238"/>
      <c r="AK46" s="238"/>
      <c r="AL46" s="238"/>
      <c r="AM46" s="238"/>
      <c r="AN46" s="238"/>
      <c r="AO46" s="238"/>
      <c r="AP46" s="238"/>
    </row>
    <row r="47" spans="2:82" ht="21" customHeight="1">
      <c r="B47" s="1102" t="s">
        <v>2311</v>
      </c>
      <c r="C47" s="1102"/>
      <c r="D47" s="1102"/>
      <c r="E47" s="1102"/>
      <c r="F47" s="1102"/>
      <c r="G47" s="1102"/>
      <c r="H47" s="1102"/>
      <c r="I47" s="1102"/>
      <c r="J47" s="1102"/>
      <c r="K47" s="1102"/>
      <c r="L47" s="1102"/>
      <c r="M47" s="1102"/>
      <c r="N47" s="1102"/>
      <c r="O47" s="1102"/>
      <c r="P47" s="1102"/>
      <c r="Q47" s="1102"/>
      <c r="R47" s="1102"/>
      <c r="S47" s="1102"/>
      <c r="T47" s="1102"/>
      <c r="U47" s="1102"/>
      <c r="V47" s="1102"/>
      <c r="W47" s="1102"/>
      <c r="X47" s="1102"/>
      <c r="Y47" s="1102"/>
      <c r="Z47" s="1102"/>
      <c r="AA47" s="1102"/>
      <c r="AB47" s="1102"/>
      <c r="AC47" s="1102"/>
      <c r="AD47" s="1102"/>
      <c r="AE47" s="1102"/>
      <c r="AF47" s="1102"/>
      <c r="AG47" s="1102"/>
      <c r="AH47" s="1102"/>
      <c r="AS47" s="239" t="s">
        <v>2259</v>
      </c>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0"/>
      <c r="BR47" s="240"/>
      <c r="BS47" s="240"/>
      <c r="BT47" s="240"/>
      <c r="BU47" s="240"/>
      <c r="BV47" s="240"/>
      <c r="BW47" s="240"/>
      <c r="BX47" s="240"/>
      <c r="BY47" s="240"/>
      <c r="BZ47" s="240"/>
    </row>
    <row r="48" spans="2:82" ht="12.95" customHeight="1" thickBot="1">
      <c r="B48" s="1143"/>
      <c r="C48" s="1144"/>
      <c r="D48" s="1144"/>
      <c r="E48" s="1144"/>
      <c r="F48" s="1145"/>
      <c r="G48" s="1163" t="str">
        <f>IF(F15=4,"R6.4～R6.5",IF(F15=5,"R6.5",""))</f>
        <v>R6.4～R6.5</v>
      </c>
      <c r="H48" s="1163"/>
      <c r="I48" s="1163"/>
      <c r="J48" s="1163"/>
      <c r="K48" s="1163"/>
      <c r="L48" s="1163"/>
      <c r="M48" s="1163"/>
      <c r="N48" s="1163"/>
      <c r="O48" s="1163"/>
      <c r="P48" s="1163"/>
      <c r="Q48" s="1163"/>
      <c r="R48" s="1163"/>
      <c r="S48" s="1163"/>
      <c r="T48" s="1163"/>
      <c r="U48" s="1163"/>
      <c r="V48" s="1163"/>
      <c r="W48" s="1163"/>
      <c r="X48" s="1163"/>
      <c r="Y48" s="1163"/>
      <c r="Z48" s="1163"/>
      <c r="AA48" s="997" t="s">
        <v>12</v>
      </c>
      <c r="AB48" s="998"/>
      <c r="AC48" s="1163" t="str">
        <f>IF(OR(F15=4,F15=5),"R6.6","R"&amp;D15&amp;"."&amp;F15)&amp;"～R"&amp;K15&amp;"."&amp;M15</f>
        <v>R6.6～R7.3</v>
      </c>
      <c r="AD48" s="1163"/>
      <c r="AE48" s="1163"/>
      <c r="AF48" s="1163"/>
      <c r="AG48" s="1163"/>
      <c r="AH48" s="1163"/>
      <c r="AS48" s="1006" t="str">
        <f>IFERROR(IF(AND(OR(AP58=1,AP58=2),OR(AP59=1,AP59=2),OR(AP60=1,AP60=2)),"処遇加算Ⅰ",IF(AND(OR(AP58=1,AP58=2),OR(AP59=1,AP59=2),OR(AP60=0,AP60=3)),"処遇加算Ⅱ",IF(OR(OR(AP58=1,AP58=2),OR(AP59=1,AP59=2)),"処遇加算Ⅲ",""))),"")</f>
        <v/>
      </c>
      <c r="AT48" s="1006"/>
      <c r="AU48" s="1006"/>
      <c r="AV48" s="1006"/>
      <c r="AW48" s="1006" t="str">
        <f>IFERROR(IF(AND(OR(AP61=1,AP61=2),AP62=1,AP63=1),"特定加算Ⅰ",IF(AND(OR(AP61=1,AP61=2),AP62=2,AP63=1),"特定加算Ⅱ",IF(OR(AP61=3,AP62=2,AP63=2),"特定加算なし",""))),"")</f>
        <v>特定加算なし</v>
      </c>
      <c r="AX48" s="1006"/>
      <c r="AY48" s="1006"/>
      <c r="AZ48" s="1006"/>
      <c r="BA48" s="1006" t="str">
        <f>IFERROR(IF(AP57=1,"ベア加算",IF(AP57=2,"ベア加算なし","")),"")</f>
        <v/>
      </c>
      <c r="BB48" s="1006"/>
      <c r="BC48" s="1006"/>
      <c r="BD48" s="1006"/>
      <c r="BE48" s="1007" t="str">
        <f>AS48&amp;AW48&amp;BA48</f>
        <v>特定加算なし</v>
      </c>
      <c r="BF48" s="1007"/>
      <c r="BG48" s="1007"/>
      <c r="BH48" s="1007"/>
      <c r="BI48" s="1007"/>
      <c r="BJ48" s="1007"/>
      <c r="BK48" s="1007"/>
      <c r="BL48" s="1007"/>
      <c r="BM48" s="1007"/>
      <c r="BN48" s="1007"/>
      <c r="BO48" s="1007"/>
      <c r="BP48" s="1007"/>
      <c r="BQ48" s="240"/>
      <c r="BR48" s="240"/>
      <c r="BS48" s="240"/>
      <c r="BT48" s="240"/>
      <c r="BU48" s="240"/>
      <c r="BV48" s="240"/>
      <c r="BW48" s="240"/>
      <c r="BX48" s="240"/>
      <c r="BY48" s="240"/>
      <c r="BZ48" s="240"/>
      <c r="CD48" s="241"/>
    </row>
    <row r="49" spans="2:84" ht="18" customHeight="1">
      <c r="B49" s="1146" t="s">
        <v>2158</v>
      </c>
      <c r="C49" s="1147"/>
      <c r="D49" s="1147"/>
      <c r="E49" s="1147"/>
      <c r="F49" s="1148"/>
      <c r="G49" s="1137" t="str">
        <f>IFERROR(IF(AND(OR(AH58=1,AH58=2),OR(AH59=1,AH59=2),OR(AH60=1,AH60=2)),"処遇加算Ⅰ",IF(AND(OR(AH58=1,AH58=2),OR(AH59=1,AH59=2),OR(AH60=0,AH60=3)),"処遇加算Ⅱ",IF(OR(OR(AH58=1,AH58=2),OR(AH59=1,AH59=2)),"処遇加算Ⅲ",""))),"")</f>
        <v/>
      </c>
      <c r="H49" s="1138"/>
      <c r="I49" s="1138"/>
      <c r="J49" s="1138"/>
      <c r="K49" s="1164"/>
      <c r="L49" s="1137" t="str">
        <f>IFERROR(IF(G9="","",IF(AND(OR(AH61=1,AH61=2),AH62=1,AH63=1),"特定加算Ⅰ",IF(AND(OR(AH61=1,AH61=2),AH62=2,AH63=1),"特定加算Ⅱ",IF(OR(AH61=3,AH62=2,AH63=2),"特定加算なし","")))),"")</f>
        <v/>
      </c>
      <c r="M49" s="1138"/>
      <c r="N49" s="1138"/>
      <c r="O49" s="1138"/>
      <c r="P49" s="1139"/>
      <c r="Q49" s="1140" t="str">
        <f>IFERROR(IF(OR(L9="ベア加算",AND(L9="ベア加算なし",AH57=1)),"ベア加算",IF(AH57=2,"ベア加算なし","")),"")</f>
        <v/>
      </c>
      <c r="R49" s="1138"/>
      <c r="S49" s="1138"/>
      <c r="T49" s="1138"/>
      <c r="U49" s="1139"/>
      <c r="V49" s="1141" t="s">
        <v>10</v>
      </c>
      <c r="W49" s="1142"/>
      <c r="X49" s="1142"/>
      <c r="Y49" s="1142"/>
      <c r="Z49" s="1142"/>
      <c r="AA49" s="1067"/>
      <c r="AB49" s="1067"/>
      <c r="AC49" s="1152" t="str">
        <f>IFERROR(VLOOKUP(BE48,【参考】数式用2!E6:F23,2,FALSE),"")</f>
        <v/>
      </c>
      <c r="AD49" s="1153"/>
      <c r="AE49" s="1153"/>
      <c r="AF49" s="1153"/>
      <c r="AG49" s="1153"/>
      <c r="AH49" s="1154"/>
      <c r="AS49" s="239" t="s">
        <v>2189</v>
      </c>
      <c r="AT49" s="240"/>
      <c r="AU49" s="240"/>
      <c r="AV49" s="240"/>
      <c r="AW49" s="240"/>
      <c r="AX49" s="240"/>
      <c r="AY49" s="240"/>
      <c r="AZ49" s="240"/>
      <c r="BA49" s="240"/>
      <c r="BB49" s="240"/>
      <c r="BC49" s="240"/>
      <c r="BD49" s="240"/>
      <c r="BE49" s="240"/>
      <c r="BF49" s="240"/>
      <c r="BG49" s="240"/>
      <c r="BH49" s="240"/>
      <c r="BI49" s="240"/>
      <c r="BJ49" s="240"/>
      <c r="BK49" s="240"/>
      <c r="BL49" s="240"/>
      <c r="BM49" s="240"/>
      <c r="BN49" s="242" t="s">
        <v>2193</v>
      </c>
      <c r="BO49" s="240"/>
      <c r="BP49" s="240"/>
      <c r="BQ49" s="240"/>
      <c r="BR49" s="240"/>
      <c r="BS49" s="240"/>
      <c r="BT49" s="240"/>
      <c r="BV49" s="239" t="s">
        <v>2196</v>
      </c>
      <c r="BW49" s="240"/>
      <c r="BX49" s="240"/>
      <c r="BY49" s="240"/>
      <c r="BZ49" s="240"/>
      <c r="CA49" s="240"/>
      <c r="CD49" s="241"/>
    </row>
    <row r="50" spans="2:84" ht="18" customHeight="1" thickBot="1">
      <c r="B50" s="1146" t="s">
        <v>2159</v>
      </c>
      <c r="C50" s="1147"/>
      <c r="D50" s="1147"/>
      <c r="E50" s="1147"/>
      <c r="F50" s="1148"/>
      <c r="G50" s="1155" t="str">
        <f>IFERROR(VLOOKUP(Y5,【参考】数式用!$A$5:$J$29,MATCH(G49,【参考】数式用!$B$4:$J$4,0)+1,0),"")</f>
        <v/>
      </c>
      <c r="H50" s="1156"/>
      <c r="I50" s="1156"/>
      <c r="J50" s="1156"/>
      <c r="K50" s="1157"/>
      <c r="L50" s="1155" t="str">
        <f>IFERROR(VLOOKUP(Y5,【参考】数式用!$A$5:$J$29,MATCH(L49,【参考】数式用!$B$4:$J$4,0)+1,0),"")</f>
        <v/>
      </c>
      <c r="M50" s="1156"/>
      <c r="N50" s="1156"/>
      <c r="O50" s="1156"/>
      <c r="P50" s="1158"/>
      <c r="Q50" s="1159" t="str">
        <f>IFERROR(VLOOKUP(Y5,【参考】数式用!$A$5:$J$29,MATCH(Q49,【参考】数式用!$B$4:$J$4,0)+1,0),"")</f>
        <v/>
      </c>
      <c r="R50" s="1156"/>
      <c r="S50" s="1156"/>
      <c r="T50" s="1156"/>
      <c r="U50" s="1158"/>
      <c r="V50" s="1110">
        <f>SUM(G50,L50,Q50)</f>
        <v>0</v>
      </c>
      <c r="W50" s="1111"/>
      <c r="X50" s="1111"/>
      <c r="Y50" s="1111"/>
      <c r="Z50" s="1111"/>
      <c r="AA50" s="1067"/>
      <c r="AB50" s="1067"/>
      <c r="AC50" s="1160" t="str">
        <f>IFERROR(VLOOKUP(Y5,【参考】数式用!$A$5:$AB$29,MATCH(AC49,【参考】数式用!$B$4:$AB$4,0)+1,FALSE),"")</f>
        <v/>
      </c>
      <c r="AD50" s="1161"/>
      <c r="AE50" s="1161"/>
      <c r="AF50" s="1161"/>
      <c r="AG50" s="1161"/>
      <c r="AH50" s="1162"/>
      <c r="AS50" s="1004" t="s">
        <v>2190</v>
      </c>
      <c r="AT50" s="1004"/>
      <c r="AU50" s="1004"/>
      <c r="AV50" s="1004"/>
      <c r="AW50" s="1004" t="s">
        <v>2191</v>
      </c>
      <c r="AX50" s="1004"/>
      <c r="AY50" s="1004"/>
      <c r="AZ50" s="1004"/>
      <c r="BA50" s="1004" t="s">
        <v>13</v>
      </c>
      <c r="BB50" s="1004"/>
      <c r="BC50" s="1004"/>
      <c r="BD50" s="1004"/>
      <c r="BE50" s="1004" t="s">
        <v>2192</v>
      </c>
      <c r="BF50" s="1004"/>
      <c r="BG50" s="1004"/>
      <c r="BH50" s="1004"/>
      <c r="BI50" s="1004" t="s">
        <v>2195</v>
      </c>
      <c r="BJ50" s="1004"/>
      <c r="BK50" s="1004"/>
      <c r="BL50" s="1004"/>
      <c r="BM50" s="240"/>
      <c r="BN50" s="1004" t="s">
        <v>2194</v>
      </c>
      <c r="BO50" s="1004"/>
      <c r="BP50" s="1004"/>
      <c r="BQ50" s="1004"/>
      <c r="BR50" s="1004"/>
      <c r="BS50" s="1004"/>
      <c r="BT50" s="240"/>
      <c r="BV50" s="1169" t="s">
        <v>2197</v>
      </c>
      <c r="BW50" s="1170"/>
      <c r="BX50" s="1170"/>
      <c r="BY50" s="1170"/>
      <c r="BZ50" s="1170"/>
      <c r="CA50" s="1171"/>
      <c r="CD50" s="241"/>
    </row>
    <row r="51" spans="2:84" ht="17.25" customHeight="1">
      <c r="B51" s="1149" t="s">
        <v>2288</v>
      </c>
      <c r="C51" s="1150"/>
      <c r="D51" s="1150"/>
      <c r="E51" s="1150"/>
      <c r="F51" s="1151"/>
      <c r="G51" s="1129" t="str">
        <f>IFERROR(ROUNDDOWN(ROUND(AM5*G50,0)*P5,0)*H53,"")</f>
        <v/>
      </c>
      <c r="H51" s="1129"/>
      <c r="I51" s="1129"/>
      <c r="J51" s="1129"/>
      <c r="K51" s="147" t="s">
        <v>2283</v>
      </c>
      <c r="L51" s="1128" t="str">
        <f>IFERROR(ROUNDDOWN(ROUND(AM5*L50,0)*P5,0)*H53,"")</f>
        <v/>
      </c>
      <c r="M51" s="1129"/>
      <c r="N51" s="1129"/>
      <c r="O51" s="1129"/>
      <c r="P51" s="147" t="s">
        <v>2283</v>
      </c>
      <c r="Q51" s="1128" t="str">
        <f>IFERROR(ROUNDDOWN(ROUND(AM5*Q50,0)*P5,0)*H53,"")</f>
        <v/>
      </c>
      <c r="R51" s="1129"/>
      <c r="S51" s="1129"/>
      <c r="T51" s="1129"/>
      <c r="U51" s="148" t="s">
        <v>2283</v>
      </c>
      <c r="V51" s="1135">
        <f>IFERROR(SUM(G51,L51,Q51),"")</f>
        <v>0</v>
      </c>
      <c r="W51" s="1136"/>
      <c r="X51" s="1136"/>
      <c r="Y51" s="1136"/>
      <c r="Z51" s="149" t="s">
        <v>2283</v>
      </c>
      <c r="AB51" s="150"/>
      <c r="AC51" s="1128" t="str">
        <f>IFERROR(ROUNDDOWN(ROUND(AM5*AC50,0)*P5,0)*AD53,"")</f>
        <v/>
      </c>
      <c r="AD51" s="1129"/>
      <c r="AE51" s="1129"/>
      <c r="AF51" s="1129"/>
      <c r="AG51" s="1129"/>
      <c r="AH51" s="148" t="s">
        <v>2283</v>
      </c>
      <c r="AS51" s="1009" t="str">
        <f>IFERROR(ROUNDDOWN(ROUND(AM5*(G50-B10),0)*P5,0)*H53,"")</f>
        <v/>
      </c>
      <c r="AT51" s="1009"/>
      <c r="AU51" s="1009"/>
      <c r="AV51" s="1009"/>
      <c r="AW51" s="1009" t="str">
        <f>IFERROR(ROUNDDOWN(ROUND(AM5*(L50-G10),0)*P5,0)*H53,"")</f>
        <v/>
      </c>
      <c r="AX51" s="1009"/>
      <c r="AY51" s="1009"/>
      <c r="AZ51" s="1009"/>
      <c r="BA51" s="1009" t="str">
        <f>IFERROR(ROUNDDOWN(ROUND(AM5*(Q50-L10),0)*P5,0)*H53,"")</f>
        <v/>
      </c>
      <c r="BB51" s="1009"/>
      <c r="BC51" s="1009"/>
      <c r="BD51" s="1009"/>
      <c r="BE51" s="1009" t="str">
        <f>IFERROR(ROUNDDOWN(ROUND(AM5*(AC50-Q10),0)*P5,0)*AD53,"")</f>
        <v/>
      </c>
      <c r="BF51" s="1009"/>
      <c r="BG51" s="1009"/>
      <c r="BH51" s="1009"/>
      <c r="BI51" s="1009">
        <f>SUM(AS51:BH51)</f>
        <v>0</v>
      </c>
      <c r="BJ51" s="1009"/>
      <c r="BK51" s="1009"/>
      <c r="BL51" s="1009"/>
      <c r="BM51" s="240"/>
      <c r="BN51" s="1009" t="str">
        <f>IFERROR(ROUNDDOWN(ROUNDDOWN(ROUND(AM5*(VLOOKUP(Y5,【参考】数式用!$A$5:$AB$29,14,FALSE)),0)*P5,0)*AD53*0.5,0),"")</f>
        <v/>
      </c>
      <c r="BO51" s="1009"/>
      <c r="BP51" s="1009"/>
      <c r="BQ51" s="1009"/>
      <c r="BR51" s="1009"/>
      <c r="BS51" s="1009"/>
      <c r="BT51" s="240"/>
      <c r="BV51" s="1172">
        <f>IF(AND(Q49="ベア加算なし",BA48="ベア加算"),ROUNDDOWN(ROUND(AM5*VLOOKUP(Y5,【参考】数式用!$A$5:$AB$29,9,FALSE),0)*P5,0)*AD53,0)</f>
        <v>0</v>
      </c>
      <c r="BW51" s="1173"/>
      <c r="BX51" s="1173"/>
      <c r="BY51" s="1173"/>
      <c r="BZ51" s="1173"/>
      <c r="CA51" s="1174"/>
      <c r="CD51" s="241"/>
    </row>
    <row r="52" spans="2:84" ht="13.5" customHeight="1">
      <c r="B52" s="1149"/>
      <c r="C52" s="1150"/>
      <c r="D52" s="1150"/>
      <c r="E52" s="1150"/>
      <c r="F52" s="1151"/>
      <c r="G52" s="1070" t="str">
        <f>IFERROR("("&amp;TEXT(G51/H53,"#,##0円")&amp;"/月)","")</f>
        <v/>
      </c>
      <c r="H52" s="1071"/>
      <c r="I52" s="1071"/>
      <c r="J52" s="1071"/>
      <c r="K52" s="1071"/>
      <c r="L52" s="1071" t="str">
        <f>IFERROR("("&amp;TEXT(L51/H53,"#,##0円")&amp;"/月)","")</f>
        <v/>
      </c>
      <c r="M52" s="1071"/>
      <c r="N52" s="1071"/>
      <c r="O52" s="1071"/>
      <c r="P52" s="1071"/>
      <c r="Q52" s="1071" t="str">
        <f>IFERROR("("&amp;TEXT(Q51/H53,"#,##0円")&amp;"/月)","")</f>
        <v/>
      </c>
      <c r="R52" s="1071"/>
      <c r="S52" s="1071"/>
      <c r="T52" s="1071"/>
      <c r="U52" s="1071"/>
      <c r="V52" s="1071" t="str">
        <f>IFERROR("("&amp;TEXT(V51/H53,"#,##0円")&amp;"/月)","")</f>
        <v>(0円/月)</v>
      </c>
      <c r="W52" s="1071"/>
      <c r="X52" s="1071"/>
      <c r="Y52" s="1071"/>
      <c r="Z52" s="1071"/>
      <c r="AB52" s="150"/>
      <c r="AC52" s="1130" t="str">
        <f>IFERROR("("&amp;TEXT(AC51/AD53,"#,##0円")&amp;"/月)","")</f>
        <v/>
      </c>
      <c r="AD52" s="1131"/>
      <c r="AE52" s="1131"/>
      <c r="AF52" s="1131"/>
      <c r="AG52" s="1131"/>
      <c r="AH52" s="1070"/>
      <c r="AS52" s="243"/>
      <c r="AT52" s="243"/>
      <c r="AU52" s="243"/>
      <c r="AV52" s="243"/>
      <c r="AW52" s="243"/>
      <c r="AX52" s="243"/>
      <c r="AY52" s="243"/>
      <c r="AZ52" s="243"/>
      <c r="BA52" s="243"/>
      <c r="BB52" s="243"/>
      <c r="BC52" s="243"/>
      <c r="BD52" s="243"/>
      <c r="BE52" s="243"/>
      <c r="BF52" s="243"/>
      <c r="BG52" s="243"/>
      <c r="BH52" s="243"/>
      <c r="BI52" s="243"/>
      <c r="BJ52" s="243"/>
      <c r="BK52" s="243"/>
      <c r="BL52" s="243"/>
      <c r="BM52" s="240"/>
      <c r="BN52" s="243"/>
      <c r="BO52" s="243"/>
      <c r="BP52" s="243"/>
      <c r="BQ52" s="243"/>
      <c r="BR52" s="243"/>
      <c r="BS52" s="243"/>
      <c r="BT52" s="240"/>
      <c r="BU52" s="243"/>
      <c r="BV52" s="243"/>
      <c r="BW52" s="243"/>
      <c r="BX52" s="243"/>
      <c r="BY52" s="243"/>
      <c r="BZ52" s="243"/>
      <c r="CD52" s="241"/>
    </row>
    <row r="53" spans="2:84" s="244" customFormat="1" ht="11.25" customHeight="1">
      <c r="G53" s="245" t="s">
        <v>196</v>
      </c>
      <c r="H53" s="246">
        <f>IF(F15=4,2,IF(F15=5,1,""))</f>
        <v>2</v>
      </c>
      <c r="I53" s="246" t="s">
        <v>2284</v>
      </c>
      <c r="J53" s="246"/>
      <c r="K53" s="246"/>
      <c r="L53" s="246"/>
      <c r="M53" s="246"/>
      <c r="N53" s="246"/>
      <c r="O53" s="246"/>
      <c r="P53" s="246"/>
      <c r="Q53" s="246"/>
      <c r="R53" s="246"/>
      <c r="S53" s="246"/>
      <c r="T53" s="246"/>
      <c r="U53" s="246"/>
      <c r="V53" s="246"/>
      <c r="W53" s="246"/>
      <c r="X53" s="246"/>
      <c r="Y53" s="246"/>
      <c r="Z53" s="246"/>
      <c r="AA53" s="246"/>
      <c r="AB53" s="246"/>
      <c r="AC53" s="245" t="s">
        <v>196</v>
      </c>
      <c r="AD53" s="246">
        <f>IF(F15=4,P15-2,IF(F15=5,P15-1,P15))</f>
        <v>10</v>
      </c>
      <c r="AE53" s="246" t="s">
        <v>2284</v>
      </c>
      <c r="AF53" s="246"/>
      <c r="AG53" s="246"/>
      <c r="AH53" s="246"/>
    </row>
    <row r="54" spans="2:84" ht="6" customHeight="1">
      <c r="BX54" s="247"/>
    </row>
    <row r="55" spans="2:84" ht="18" customHeight="1"/>
    <row r="56" spans="2:84" ht="23.25" customHeight="1">
      <c r="U56" s="1007" t="s">
        <v>239</v>
      </c>
      <c r="V56" s="1007"/>
      <c r="W56" s="1007"/>
      <c r="X56" s="1007"/>
      <c r="Y56" s="1007"/>
      <c r="Z56" s="1007"/>
      <c r="AA56" s="244"/>
      <c r="AB56" s="248"/>
      <c r="AC56" s="1007" t="str">
        <f>IF(F15=4,"R6.4～R6.5",IF(F15=5,"R6.5",""))</f>
        <v>R6.4～R6.5</v>
      </c>
      <c r="AD56" s="1007"/>
      <c r="AE56" s="1007"/>
      <c r="AF56" s="1007"/>
      <c r="AG56" s="1007"/>
      <c r="AH56" s="1007"/>
      <c r="AI56" s="249"/>
      <c r="AJ56" s="248"/>
      <c r="AK56" s="1007" t="str">
        <f>IF(OR(F15=4,F15=5),"R6.6","R"&amp;D15&amp;"."&amp;F15)&amp;"～R"&amp;K15&amp;"."&amp;M15</f>
        <v>R6.6～R7.3</v>
      </c>
      <c r="AL56" s="1007"/>
      <c r="AM56" s="1007"/>
      <c r="AN56" s="1007"/>
      <c r="AO56" s="1007"/>
      <c r="AP56" s="1007"/>
      <c r="AQ56" s="244"/>
      <c r="AR56" s="244"/>
      <c r="AS56" s="1015" t="s">
        <v>2404</v>
      </c>
      <c r="AT56" s="1015"/>
      <c r="AU56" s="1015"/>
      <c r="AV56" s="1015"/>
      <c r="AW56" s="1015" t="s">
        <v>2403</v>
      </c>
      <c r="AX56" s="1015"/>
      <c r="AY56" s="1015"/>
      <c r="AZ56" s="1015"/>
    </row>
    <row r="57" spans="2:84" ht="15.95" customHeight="1">
      <c r="U57" s="1004" t="s">
        <v>2198</v>
      </c>
      <c r="V57" s="1004"/>
      <c r="W57" s="1004"/>
      <c r="X57" s="1004"/>
      <c r="Y57" s="1004"/>
      <c r="Z57" s="526" t="str">
        <f>IF(AND(B9&lt;&gt;"処遇加算なし",F15=4),IF(V21="✓",1,IF(V22="✓",2,"")),"")</f>
        <v/>
      </c>
      <c r="AA57" s="244"/>
      <c r="AB57" s="248"/>
      <c r="AC57" s="1004" t="s">
        <v>2198</v>
      </c>
      <c r="AD57" s="1004"/>
      <c r="AE57" s="1004"/>
      <c r="AF57" s="1004"/>
      <c r="AG57" s="1004"/>
      <c r="AH57" s="169">
        <f>IF(AND(F15&lt;&gt;4,F15&lt;&gt;5),0,IF(AT8="○",1,0))</f>
        <v>0</v>
      </c>
      <c r="AI57" s="252"/>
      <c r="AJ57" s="248"/>
      <c r="AK57" s="1004" t="s">
        <v>2198</v>
      </c>
      <c r="AL57" s="1004"/>
      <c r="AM57" s="1004"/>
      <c r="AN57" s="1004"/>
      <c r="AO57" s="1004"/>
      <c r="AP57" s="169">
        <f>IF(AT8="○",1,0)</f>
        <v>0</v>
      </c>
      <c r="AQ57" s="244"/>
      <c r="AR57" s="244"/>
      <c r="AS57" s="1003"/>
      <c r="AT57" s="1003"/>
      <c r="AU57" s="1003"/>
      <c r="AV57" s="1003"/>
      <c r="AW57" s="1016"/>
      <c r="AX57" s="1016"/>
      <c r="AY57" s="1016"/>
      <c r="AZ57" s="1016"/>
      <c r="BJ57" s="250"/>
      <c r="BL57" s="250"/>
      <c r="BM57" s="250"/>
      <c r="BN57" s="250"/>
      <c r="BO57" s="250"/>
      <c r="BP57" s="250"/>
      <c r="BQ57" s="250"/>
      <c r="BR57" s="250"/>
      <c r="BS57" s="250"/>
      <c r="BT57" s="250"/>
      <c r="BU57" s="250"/>
      <c r="BV57" s="250"/>
      <c r="BW57" s="250"/>
      <c r="BX57" s="250"/>
      <c r="BY57" s="250"/>
      <c r="BZ57" s="250"/>
      <c r="CB57" s="253"/>
    </row>
    <row r="58" spans="2:84" ht="15.95" customHeight="1">
      <c r="U58" s="1032" t="s">
        <v>2199</v>
      </c>
      <c r="V58" s="1032"/>
      <c r="W58" s="1032"/>
      <c r="X58" s="1032"/>
      <c r="Y58" s="1032"/>
      <c r="Z58" s="526" t="str">
        <f>IF(AND(B9&lt;&gt;"処遇加算なし",F15=4),IF(V24="✓",1,IF(V25="✓",2,IF(V26="✓",3,""))),"")</f>
        <v/>
      </c>
      <c r="AA58" s="244"/>
      <c r="AB58" s="248"/>
      <c r="AC58" s="1032" t="s">
        <v>2199</v>
      </c>
      <c r="AD58" s="1032"/>
      <c r="AE58" s="1032"/>
      <c r="AF58" s="1032"/>
      <c r="AG58" s="1032"/>
      <c r="AH58" s="169">
        <f>IF(AND(F15&lt;&gt;4,F15&lt;&gt;5),0,IF(AU8="○",1,3))</f>
        <v>3</v>
      </c>
      <c r="AI58" s="252"/>
      <c r="AJ58" s="248"/>
      <c r="AK58" s="1032" t="s">
        <v>2199</v>
      </c>
      <c r="AL58" s="1032"/>
      <c r="AM58" s="1032"/>
      <c r="AN58" s="1032"/>
      <c r="AO58" s="1032"/>
      <c r="AP58" s="169">
        <f>IF(AU8="○",1,3)</f>
        <v>3</v>
      </c>
      <c r="AQ58" s="244"/>
      <c r="AR58" s="244"/>
      <c r="AS58" s="1004" t="str">
        <f>IF(OR(AND(Z58=1,AH58=3),AND(Z58=1,AP58=3),AND(Z58=2,AH58=3,AH59=3),AND(Z58=2,AP58=3,AP59=3)),"○","")</f>
        <v/>
      </c>
      <c r="AT58" s="1004"/>
      <c r="AU58" s="1004"/>
      <c r="AV58" s="1004"/>
      <c r="AW58" s="1004" t="str">
        <f>IF(OR(AND(Z58=1,AH58=2),AND(Z58=1,AP58=2),AND(Z58=2,AH58=2,AH59=2),AND(Z58=2,AP58=2,AP59=2)),"○","")</f>
        <v/>
      </c>
      <c r="AX58" s="1004"/>
      <c r="AY58" s="1004"/>
      <c r="AZ58" s="1004"/>
      <c r="BJ58" s="250"/>
      <c r="BL58" s="250"/>
      <c r="BM58" s="250"/>
      <c r="BN58" s="250"/>
      <c r="BO58" s="250"/>
      <c r="BP58" s="250"/>
      <c r="BQ58" s="250"/>
      <c r="BR58" s="250"/>
      <c r="BS58" s="250"/>
      <c r="BT58" s="250"/>
      <c r="BU58" s="250"/>
      <c r="BV58" s="250"/>
      <c r="BW58" s="250"/>
      <c r="BX58" s="250"/>
      <c r="BY58" s="250"/>
      <c r="BZ58" s="250"/>
      <c r="CB58" s="253"/>
    </row>
    <row r="59" spans="2:84" ht="15.95" customHeight="1">
      <c r="U59" s="1032" t="s">
        <v>2200</v>
      </c>
      <c r="V59" s="1032"/>
      <c r="W59" s="1032"/>
      <c r="X59" s="1032"/>
      <c r="Y59" s="1032"/>
      <c r="Z59" s="526" t="str">
        <f>IF(AND(B9&lt;&gt;"処遇加算なし",F15=4),IF(V28="✓",1,IF(V29="✓",2,IF(V30="✓",3,""))),"")</f>
        <v/>
      </c>
      <c r="AA59" s="244"/>
      <c r="AB59" s="248"/>
      <c r="AC59" s="1032" t="s">
        <v>2200</v>
      </c>
      <c r="AD59" s="1032"/>
      <c r="AE59" s="1032"/>
      <c r="AF59" s="1032"/>
      <c r="AG59" s="1032"/>
      <c r="AH59" s="169">
        <f>IF(AND(F15&lt;&gt;4,F15&lt;&gt;5),0,IF(AV8="○",1,3))</f>
        <v>3</v>
      </c>
      <c r="AI59" s="252"/>
      <c r="AJ59" s="248"/>
      <c r="AK59" s="1032" t="s">
        <v>2200</v>
      </c>
      <c r="AL59" s="1032"/>
      <c r="AM59" s="1032"/>
      <c r="AN59" s="1032"/>
      <c r="AO59" s="1032"/>
      <c r="AP59" s="169">
        <f>IF(AV8="○",1,3)</f>
        <v>3</v>
      </c>
      <c r="AQ59" s="244"/>
      <c r="AR59" s="244"/>
      <c r="AS59" s="1004" t="str">
        <f>IF(OR(AND(Z59=1,AH59=3),AND(Z59=1,AP59=3),AND(Z59=2,AH58=3,AH59=3),AND(Z59=2,AP58=3,AP59=3)),"○","")</f>
        <v/>
      </c>
      <c r="AT59" s="1004"/>
      <c r="AU59" s="1004"/>
      <c r="AV59" s="1004"/>
      <c r="AW59" s="1004" t="str">
        <f>IF(OR(AND(Z59=1,AH58=2),AND(Z59=1,AP58=2),AND(Z59=2,AH58=2,AH59=2),AND(Z59=2,AP58=2,AP59=2)),"○","")</f>
        <v/>
      </c>
      <c r="AX59" s="1004"/>
      <c r="AY59" s="1004"/>
      <c r="AZ59" s="1004"/>
      <c r="BJ59" s="250"/>
      <c r="BL59" s="250"/>
      <c r="BM59" s="250"/>
      <c r="BN59" s="250"/>
      <c r="BO59" s="250"/>
      <c r="BP59" s="250"/>
      <c r="BQ59" s="250"/>
      <c r="BR59" s="250"/>
      <c r="BS59" s="250"/>
      <c r="BT59" s="250"/>
      <c r="BU59" s="250"/>
      <c r="BV59" s="250"/>
      <c r="BW59" s="250"/>
      <c r="BX59" s="250"/>
      <c r="BY59" s="250"/>
      <c r="BZ59" s="250"/>
      <c r="CB59" s="253"/>
    </row>
    <row r="60" spans="2:84" ht="15.95" customHeight="1">
      <c r="U60" s="1032" t="s">
        <v>2201</v>
      </c>
      <c r="V60" s="1032"/>
      <c r="W60" s="1032"/>
      <c r="X60" s="1032"/>
      <c r="Y60" s="1032"/>
      <c r="Z60" s="526" t="str">
        <f>IF(AND(B9&lt;&gt;"処遇加算なし",F15=4),IF(V32="✓",1,IF(V33="✓",2,"")),"")</f>
        <v/>
      </c>
      <c r="AA60" s="244"/>
      <c r="AB60" s="248"/>
      <c r="AC60" s="1032" t="s">
        <v>2201</v>
      </c>
      <c r="AD60" s="1032"/>
      <c r="AE60" s="1032"/>
      <c r="AF60" s="1032"/>
      <c r="AG60" s="1032"/>
      <c r="AH60" s="169">
        <f>IF(AND(F15&lt;&gt;4,F15&lt;&gt;5),0,IF(AW8="○",1,3))</f>
        <v>3</v>
      </c>
      <c r="AI60" s="252"/>
      <c r="AJ60" s="248"/>
      <c r="AK60" s="1032" t="s">
        <v>2201</v>
      </c>
      <c r="AL60" s="1032"/>
      <c r="AM60" s="1032"/>
      <c r="AN60" s="1032"/>
      <c r="AO60" s="1032"/>
      <c r="AP60" s="169">
        <f>IF(AW8="○",1,3)</f>
        <v>3</v>
      </c>
      <c r="AQ60" s="244"/>
      <c r="AR60" s="244"/>
      <c r="AS60" s="1005" t="str">
        <f>IF(OR(AND(Z60=1,AH60=3),AND(Z60=1,AP60=3)),"○","")</f>
        <v/>
      </c>
      <c r="AT60" s="1005"/>
      <c r="AU60" s="1005"/>
      <c r="AV60" s="1005"/>
      <c r="AW60" s="1005" t="str">
        <f>IF(OR(AND(Z60=1,AH60=2),AND(Z60=1,AP60=2)),"○","")</f>
        <v/>
      </c>
      <c r="AX60" s="1005"/>
      <c r="AY60" s="1005"/>
      <c r="AZ60" s="1005"/>
      <c r="BJ60" s="250"/>
      <c r="BL60" s="250"/>
      <c r="BM60" s="250"/>
      <c r="BN60" s="250"/>
      <c r="BO60" s="250"/>
      <c r="BP60" s="250"/>
      <c r="BQ60" s="250"/>
      <c r="BR60" s="250"/>
      <c r="BS60" s="250"/>
      <c r="BT60" s="250"/>
      <c r="BU60" s="250"/>
      <c r="BV60" s="250"/>
      <c r="BW60" s="250"/>
      <c r="BX60" s="250"/>
      <c r="BY60" s="250"/>
      <c r="BZ60" s="250"/>
      <c r="CB60" s="253"/>
    </row>
    <row r="61" spans="2:84" ht="15.95" customHeight="1">
      <c r="U61" s="1032" t="s">
        <v>2202</v>
      </c>
      <c r="V61" s="1032"/>
      <c r="W61" s="1032"/>
      <c r="X61" s="1032"/>
      <c r="Y61" s="1032"/>
      <c r="Z61" s="526" t="str">
        <f>IF(AND(B9&lt;&gt;"処遇加算なし",F15=4),IF(V36="✓",1,IF(V37="✓",2,"")),"")</f>
        <v/>
      </c>
      <c r="AA61" s="244"/>
      <c r="AB61" s="248"/>
      <c r="AC61" s="1032" t="s">
        <v>2202</v>
      </c>
      <c r="AD61" s="1032"/>
      <c r="AE61" s="1032"/>
      <c r="AF61" s="1032"/>
      <c r="AG61" s="1032"/>
      <c r="AH61" s="169">
        <f>IF(AND(F15&lt;&gt;4,F15&lt;&gt;5),0,IF(AX8="○",1,2))</f>
        <v>2</v>
      </c>
      <c r="AI61" s="252"/>
      <c r="AJ61" s="248"/>
      <c r="AK61" s="1032" t="s">
        <v>2202</v>
      </c>
      <c r="AL61" s="1032"/>
      <c r="AM61" s="1032"/>
      <c r="AN61" s="1032"/>
      <c r="AO61" s="1032"/>
      <c r="AP61" s="169">
        <f>IF(AX8="○",1,2)</f>
        <v>2</v>
      </c>
      <c r="AQ61" s="244"/>
      <c r="AR61" s="244"/>
      <c r="AS61" s="1004" t="str">
        <f>IF(OR(AND(Z61=1,AH61=2),AND(Z61=1,AP61=2)),"○","")</f>
        <v/>
      </c>
      <c r="AT61" s="1004"/>
      <c r="AU61" s="1004"/>
      <c r="AV61" s="1004"/>
      <c r="AW61" s="1017" t="str">
        <f>IF(OR((AD61-AL61)&lt;0,(AD61-AT61)&lt;0),"!","")</f>
        <v/>
      </c>
      <c r="AX61" s="1017"/>
      <c r="AY61" s="1017"/>
      <c r="AZ61" s="1017"/>
      <c r="BJ61" s="250"/>
      <c r="BL61" s="250"/>
      <c r="BM61" s="250"/>
      <c r="BN61" s="250"/>
      <c r="BO61" s="250"/>
      <c r="BP61" s="250"/>
      <c r="BQ61" s="250"/>
      <c r="BR61" s="250"/>
      <c r="BS61" s="250"/>
      <c r="BT61" s="250"/>
      <c r="BU61" s="250"/>
      <c r="BV61" s="250"/>
      <c r="BW61" s="250"/>
      <c r="BX61" s="250"/>
      <c r="BY61" s="250"/>
      <c r="BZ61" s="250"/>
      <c r="CB61" s="253"/>
    </row>
    <row r="62" spans="2:84" ht="15.95" customHeight="1">
      <c r="U62" s="1032" t="s">
        <v>2203</v>
      </c>
      <c r="V62" s="1032"/>
      <c r="W62" s="1032"/>
      <c r="X62" s="1032"/>
      <c r="Y62" s="1032"/>
      <c r="Z62" s="526" t="str">
        <f>IF(AND(B9&lt;&gt;"処遇加算なし",F15=4),IF(V40="✓",1,IF(V41="✓",2,"")),"")</f>
        <v/>
      </c>
      <c r="AA62" s="244"/>
      <c r="AB62" s="248"/>
      <c r="AC62" s="1032" t="s">
        <v>2203</v>
      </c>
      <c r="AD62" s="1032"/>
      <c r="AE62" s="1032"/>
      <c r="AF62" s="1032"/>
      <c r="AG62" s="1032"/>
      <c r="AH62" s="169">
        <f>IF(AND(F15&lt;&gt;4,F15&lt;&gt;5),0,IF(AY8="○",1,2))</f>
        <v>2</v>
      </c>
      <c r="AI62" s="252"/>
      <c r="AJ62" s="248"/>
      <c r="AK62" s="1032" t="s">
        <v>2203</v>
      </c>
      <c r="AL62" s="1032"/>
      <c r="AM62" s="1032"/>
      <c r="AN62" s="1032"/>
      <c r="AO62" s="1032"/>
      <c r="AP62" s="169">
        <f>IF(AY8="○",1,2)</f>
        <v>2</v>
      </c>
      <c r="AQ62" s="244"/>
      <c r="AR62" s="244"/>
      <c r="AS62" s="1004" t="str">
        <f>IF(OR(AND(Z62=1,AH62=2),AND(Z62=1,AP62=2)),"○","")</f>
        <v/>
      </c>
      <c r="AT62" s="1004"/>
      <c r="AU62" s="1004"/>
      <c r="AV62" s="1004"/>
      <c r="AW62" s="1017" t="str">
        <f>IF(OR((AD62-AL62)&lt;0,(AD62-AT62)&lt;0),"!","")</f>
        <v/>
      </c>
      <c r="AX62" s="1017"/>
      <c r="AY62" s="1017"/>
      <c r="AZ62" s="1017"/>
      <c r="BJ62" s="250"/>
      <c r="BL62" s="250"/>
      <c r="BM62" s="250"/>
      <c r="BN62" s="250"/>
      <c r="BO62" s="250"/>
      <c r="BP62" s="250"/>
      <c r="BQ62" s="250"/>
      <c r="BR62" s="250"/>
      <c r="BS62" s="250"/>
      <c r="BT62" s="250"/>
      <c r="BU62" s="250"/>
      <c r="BV62" s="250"/>
      <c r="BW62" s="250"/>
      <c r="BX62" s="250"/>
      <c r="BY62" s="250"/>
      <c r="BZ62" s="250"/>
      <c r="CB62" s="253"/>
    </row>
    <row r="63" spans="2:84" ht="15.95" customHeight="1">
      <c r="U63" s="1004" t="s">
        <v>2204</v>
      </c>
      <c r="V63" s="1004"/>
      <c r="W63" s="1004"/>
      <c r="X63" s="1004"/>
      <c r="Y63" s="1004"/>
      <c r="Z63" s="526" t="str">
        <f>IF(AND(B9&lt;&gt;"処遇加算なし",F15=4),IF(V44="✓",1,IF(V45="✓",2,"")),"")</f>
        <v/>
      </c>
      <c r="AA63" s="244"/>
      <c r="AB63" s="248"/>
      <c r="AC63" s="1004" t="s">
        <v>2204</v>
      </c>
      <c r="AD63" s="1004"/>
      <c r="AE63" s="1004"/>
      <c r="AF63" s="1004"/>
      <c r="AG63" s="1004"/>
      <c r="AH63" s="169">
        <f>IF(AND(F15&lt;&gt;4,F15&lt;&gt;5),0,IF(AZ8="○",1,2))</f>
        <v>2</v>
      </c>
      <c r="AI63" s="252"/>
      <c r="AJ63" s="248"/>
      <c r="AK63" s="1004" t="s">
        <v>2204</v>
      </c>
      <c r="AL63" s="1004"/>
      <c r="AM63" s="1004"/>
      <c r="AN63" s="1004"/>
      <c r="AO63" s="1004"/>
      <c r="AP63" s="169">
        <f>IF(AZ8="○",1,2)</f>
        <v>2</v>
      </c>
      <c r="AQ63" s="244"/>
      <c r="AR63" s="244"/>
      <c r="AS63" s="1004" t="str">
        <f>IF(OR(AND(Z63=1,AH63=2),AND(Z63=1,AP63=2)),"○","")</f>
        <v/>
      </c>
      <c r="AT63" s="1004"/>
      <c r="AU63" s="1004"/>
      <c r="AV63" s="1004"/>
      <c r="AW63" s="1017" t="str">
        <f>IF(OR((AD63-AL63)&lt;0,(AD63-AT63)&lt;0),"!","")</f>
        <v/>
      </c>
      <c r="AX63" s="1017"/>
      <c r="AY63" s="1017"/>
      <c r="AZ63" s="1017"/>
      <c r="BJ63" s="250"/>
      <c r="BL63" s="250"/>
      <c r="BM63" s="250"/>
      <c r="BN63" s="250"/>
      <c r="BO63" s="250"/>
      <c r="BP63" s="250"/>
      <c r="BQ63" s="250"/>
      <c r="BR63" s="250"/>
      <c r="BS63" s="250"/>
      <c r="BT63" s="250"/>
      <c r="BU63" s="250"/>
      <c r="BV63" s="250"/>
      <c r="BW63" s="250"/>
      <c r="BX63" s="250"/>
      <c r="BY63" s="250"/>
      <c r="BZ63" s="250"/>
      <c r="CB63" s="253"/>
    </row>
    <row r="64" spans="2:84" ht="15.95" customHeight="1">
      <c r="BP64" s="196"/>
      <c r="BQ64" s="196"/>
      <c r="BR64" s="196"/>
      <c r="BS64" s="196"/>
      <c r="BT64" s="196"/>
      <c r="BU64" s="196"/>
      <c r="BV64" s="196"/>
      <c r="BW64" s="196"/>
      <c r="BX64" s="196"/>
      <c r="BY64" s="196"/>
      <c r="BZ64" s="196"/>
      <c r="CA64" s="196"/>
      <c r="CB64" s="196"/>
      <c r="CC64" s="196"/>
      <c r="CD64" s="196"/>
      <c r="CE64" s="196"/>
      <c r="CF64" s="196"/>
    </row>
    <row r="65" spans="20:71" ht="15.95" customHeight="1">
      <c r="BS65" s="196"/>
    </row>
    <row r="66" spans="20:71" ht="15.95" customHeight="1"/>
    <row r="67" spans="20:71" ht="15.95" customHeight="1">
      <c r="T67" s="170">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11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11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11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11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11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11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12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12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12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12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12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12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12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12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12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12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13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13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13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13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13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13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3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3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3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3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4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4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4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4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4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4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4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4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4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4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0" customWidth="1"/>
    <col min="2" max="5" width="2.25" style="170" customWidth="1"/>
    <col min="6" max="6" width="2.375" style="170" customWidth="1"/>
    <col min="7" max="9" width="2.125" style="170" customWidth="1"/>
    <col min="10" max="10" width="1.875" style="170" customWidth="1"/>
    <col min="11" max="12" width="2.125" style="170" customWidth="1"/>
    <col min="13" max="13" width="2.375" style="170" customWidth="1"/>
    <col min="14" max="15" width="2.125" style="170" customWidth="1"/>
    <col min="16" max="16" width="2.75" style="170" customWidth="1"/>
    <col min="17" max="19" width="2.125" style="170" customWidth="1"/>
    <col min="20" max="20" width="1.375" style="170" customWidth="1"/>
    <col min="21" max="30" width="2.125" style="170" customWidth="1"/>
    <col min="31" max="31" width="2.5" style="170" customWidth="1"/>
    <col min="32" max="32" width="2.75" style="170" customWidth="1"/>
    <col min="33" max="38" width="2.125" style="170" customWidth="1"/>
    <col min="39" max="39" width="2.75" style="170" customWidth="1"/>
    <col min="40" max="40" width="2.5" style="170" customWidth="1"/>
    <col min="41" max="42" width="2.125" style="170" customWidth="1"/>
    <col min="43" max="43" width="1.625" style="170" customWidth="1"/>
    <col min="44" max="44" width="2" style="170" customWidth="1"/>
    <col min="45" max="62" width="2.875" style="170" customWidth="1"/>
    <col min="63" max="72" width="2.25" style="170" customWidth="1"/>
    <col min="73" max="73" width="3.125" style="170" customWidth="1"/>
    <col min="74" max="75" width="2.25" style="170" customWidth="1"/>
    <col min="76" max="76" width="3" style="170" customWidth="1"/>
    <col min="77" max="78" width="2.25" style="170" customWidth="1"/>
    <col min="79" max="81" width="2.125" style="170" customWidth="1"/>
    <col min="82" max="82" width="2" style="170" customWidth="1"/>
    <col min="83" max="85" width="2.375" style="170" hidden="1" customWidth="1"/>
    <col min="86" max="86" width="3.125" style="170" hidden="1" customWidth="1"/>
    <col min="87" max="88" width="2.375" style="170" hidden="1" customWidth="1"/>
    <col min="89" max="92" width="2.375" style="170" customWidth="1"/>
    <col min="93" max="102" width="1.625" style="170" customWidth="1"/>
    <col min="103" max="16384" width="9" style="170"/>
  </cols>
  <sheetData>
    <row r="1" spans="1:88" ht="18" customHeight="1">
      <c r="B1" s="171" t="s">
        <v>2286</v>
      </c>
      <c r="M1" s="172"/>
      <c r="N1" s="1056" t="s">
        <v>2411</v>
      </c>
      <c r="O1" s="1056"/>
      <c r="P1" s="1056"/>
      <c r="Q1" s="1056"/>
      <c r="R1" s="1056"/>
      <c r="S1" s="1056"/>
      <c r="T1" s="1056"/>
      <c r="U1" s="1056"/>
      <c r="V1" s="1056"/>
      <c r="W1" s="1056"/>
      <c r="X1" s="1056"/>
      <c r="Y1" s="1056"/>
      <c r="Z1" s="1056"/>
      <c r="AA1" s="1056"/>
      <c r="AB1" s="1056"/>
      <c r="AC1" s="1056"/>
      <c r="AD1" s="1056"/>
      <c r="AE1" s="1056"/>
      <c r="AF1" s="1175" t="s">
        <v>25</v>
      </c>
      <c r="AG1" s="1175"/>
      <c r="AH1" s="1175"/>
      <c r="AI1" s="1176" t="str">
        <f>IF(G5="","",G5)</f>
        <v/>
      </c>
      <c r="AJ1" s="1176"/>
      <c r="AK1" s="1176"/>
      <c r="AL1" s="1176"/>
      <c r="AM1" s="1176"/>
      <c r="AN1" s="1176"/>
      <c r="AO1" s="1176"/>
      <c r="AP1" s="1176"/>
      <c r="AS1" s="1000" t="str">
        <f>B9&amp;G9&amp;L9</f>
        <v/>
      </c>
      <c r="AT1" s="1001"/>
      <c r="AU1" s="1001"/>
      <c r="AV1" s="1001"/>
      <c r="AW1" s="1001"/>
      <c r="AX1" s="1001"/>
      <c r="AY1" s="1001"/>
      <c r="AZ1" s="1001"/>
      <c r="BA1" s="1001"/>
      <c r="BB1" s="1001"/>
      <c r="BC1" s="1001"/>
      <c r="BD1" s="1001"/>
      <c r="BE1" s="1002"/>
      <c r="BF1" s="999" t="str">
        <f>IFERROR(VLOOKUP(Y5,【参考】数式用!$AJ$2:$AK$24,2,FALSE),"")</f>
        <v/>
      </c>
      <c r="BG1" s="999"/>
      <c r="BH1" s="999"/>
      <c r="BI1" s="999"/>
      <c r="BJ1" s="999"/>
      <c r="BK1" s="999"/>
      <c r="BL1" s="999"/>
      <c r="BM1" s="999"/>
      <c r="BN1" s="999"/>
      <c r="BO1" s="999"/>
      <c r="BP1" s="999"/>
      <c r="CE1" s="173" t="s">
        <v>2374</v>
      </c>
    </row>
    <row r="2" spans="1:88" s="174" customFormat="1" ht="19.5" customHeight="1" thickBot="1">
      <c r="C2" s="172"/>
      <c r="D2" s="172"/>
      <c r="E2" s="172"/>
      <c r="F2" s="172"/>
      <c r="G2" s="172"/>
      <c r="H2" s="172"/>
      <c r="I2" s="172"/>
      <c r="J2" s="172"/>
      <c r="K2" s="172"/>
      <c r="L2" s="172"/>
      <c r="M2" s="172"/>
      <c r="N2" s="1056"/>
      <c r="O2" s="1056"/>
      <c r="P2" s="1056"/>
      <c r="Q2" s="1056"/>
      <c r="R2" s="1056"/>
      <c r="S2" s="1056"/>
      <c r="T2" s="1056"/>
      <c r="U2" s="1056"/>
      <c r="V2" s="1056"/>
      <c r="W2" s="1056"/>
      <c r="X2" s="1056"/>
      <c r="Y2" s="1056"/>
      <c r="Z2" s="1056"/>
      <c r="AA2" s="1056"/>
      <c r="AB2" s="1056"/>
      <c r="AC2" s="1056"/>
      <c r="AD2" s="1056"/>
      <c r="AE2" s="1056"/>
      <c r="AF2" s="172"/>
      <c r="AG2" s="172"/>
      <c r="AH2" s="172"/>
      <c r="AI2" s="172"/>
      <c r="AJ2" s="172"/>
      <c r="AK2" s="172"/>
      <c r="AL2" s="172"/>
      <c r="AM2" s="172"/>
      <c r="AN2" s="172"/>
      <c r="AO2" s="172"/>
      <c r="AP2" s="172"/>
      <c r="AQ2" s="530"/>
      <c r="AR2" s="530"/>
      <c r="CE2" s="987" t="s">
        <v>2377</v>
      </c>
      <c r="CF2" s="987"/>
      <c r="CG2" s="987"/>
      <c r="CH2" s="987"/>
      <c r="CI2" s="1177" t="str">
        <f>IF(AI1&lt;&gt;"",1,"")</f>
        <v/>
      </c>
      <c r="CJ2" s="1178"/>
    </row>
    <row r="3" spans="1:88" ht="15.75" customHeight="1">
      <c r="B3" s="176" t="s">
        <v>2165</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S3" s="178"/>
      <c r="AT3" s="179" t="s">
        <v>2312</v>
      </c>
      <c r="AU3" s="180"/>
      <c r="AV3" s="180"/>
      <c r="AW3" s="180"/>
      <c r="AX3" s="180"/>
      <c r="AY3" s="180"/>
      <c r="AZ3" s="180"/>
      <c r="BA3" s="181"/>
      <c r="CE3" s="987" t="s">
        <v>2371</v>
      </c>
      <c r="CF3" s="987"/>
      <c r="CG3" s="987"/>
      <c r="CH3" s="987"/>
      <c r="CI3" s="1179" t="str">
        <f>IF(AND(L9="ベア加算",Q49="ベア加算"),1,"")</f>
        <v/>
      </c>
      <c r="CJ3" s="1180"/>
    </row>
    <row r="4" spans="1:88" ht="25.5" customHeight="1">
      <c r="B4" s="1072" t="s">
        <v>2287</v>
      </c>
      <c r="C4" s="1072"/>
      <c r="D4" s="1072"/>
      <c r="E4" s="1072"/>
      <c r="F4" s="1072"/>
      <c r="G4" s="1072" t="s">
        <v>0</v>
      </c>
      <c r="H4" s="1072"/>
      <c r="I4" s="1072"/>
      <c r="J4" s="1068" t="s">
        <v>1</v>
      </c>
      <c r="K4" s="1068"/>
      <c r="L4" s="1068"/>
      <c r="M4" s="1068"/>
      <c r="N4" s="1068"/>
      <c r="O4" s="1068"/>
      <c r="P4" s="1073" t="s">
        <v>2157</v>
      </c>
      <c r="Q4" s="1074"/>
      <c r="R4" s="1074"/>
      <c r="S4" s="1075" t="s">
        <v>2</v>
      </c>
      <c r="T4" s="1076"/>
      <c r="U4" s="1076"/>
      <c r="V4" s="1076"/>
      <c r="W4" s="1076"/>
      <c r="X4" s="1076"/>
      <c r="Y4" s="1068" t="s">
        <v>3</v>
      </c>
      <c r="Z4" s="1068"/>
      <c r="AA4" s="1068"/>
      <c r="AB4" s="1068"/>
      <c r="AC4" s="1068"/>
      <c r="AD4" s="1068"/>
      <c r="AE4" s="1068" t="s">
        <v>2154</v>
      </c>
      <c r="AF4" s="1068"/>
      <c r="AG4" s="1068"/>
      <c r="AH4" s="1068"/>
      <c r="AI4" s="1068" t="s">
        <v>2155</v>
      </c>
      <c r="AJ4" s="1068"/>
      <c r="AK4" s="1068"/>
      <c r="AL4" s="1068"/>
      <c r="AM4" s="1068" t="s">
        <v>2153</v>
      </c>
      <c r="AN4" s="1068"/>
      <c r="AO4" s="1068"/>
      <c r="AP4" s="1068"/>
      <c r="AS4" s="182"/>
      <c r="AT4" s="1008" t="s">
        <v>2248</v>
      </c>
      <c r="AU4" s="1008" t="s">
        <v>2199</v>
      </c>
      <c r="AV4" s="1008" t="s">
        <v>2200</v>
      </c>
      <c r="AW4" s="1008" t="s">
        <v>2201</v>
      </c>
      <c r="AX4" s="1008" t="s">
        <v>2202</v>
      </c>
      <c r="AY4" s="1008" t="s">
        <v>2203</v>
      </c>
      <c r="AZ4" s="1008" t="s">
        <v>2247</v>
      </c>
      <c r="BA4" s="183"/>
      <c r="CE4" s="987" t="s">
        <v>2376</v>
      </c>
      <c r="CF4" s="987"/>
      <c r="CG4" s="987"/>
      <c r="CH4" s="987"/>
      <c r="CI4" s="978" t="str">
        <f>IF(OR(OR(G49="処遇加算Ⅰ",G49="処遇加算Ⅱ"),OR(AS48="処遇加算Ⅰ",AS48="処遇加算Ⅱ")),1,"")</f>
        <v/>
      </c>
      <c r="CJ4" s="979"/>
    </row>
    <row r="5" spans="1:88" ht="33" customHeight="1">
      <c r="B5" s="1079"/>
      <c r="C5" s="1079"/>
      <c r="D5" s="1079"/>
      <c r="E5" s="1079"/>
      <c r="F5" s="1079"/>
      <c r="G5" s="1080"/>
      <c r="H5" s="1080"/>
      <c r="I5" s="1080"/>
      <c r="J5" s="1081"/>
      <c r="K5" s="1081"/>
      <c r="L5" s="1081"/>
      <c r="M5" s="1082"/>
      <c r="N5" s="1082"/>
      <c r="O5" s="1082"/>
      <c r="P5" s="1083" t="str">
        <f>IF(Y5="","",IFERROR(INDEX(【参考】数式用3!$G$3:$I$451,MATCH(M5,【参考】数式用3!$F$3:$F$451,0),MATCH(VLOOKUP(Y5,【参考】数式用3!$J$2:$K$28,2,FALSE),【参考】数式用3!$G$2:$I$2,0)),10))</f>
        <v/>
      </c>
      <c r="Q5" s="1084"/>
      <c r="R5" s="1084"/>
      <c r="S5" s="1085"/>
      <c r="T5" s="1086"/>
      <c r="U5" s="1086"/>
      <c r="V5" s="1086"/>
      <c r="W5" s="1086"/>
      <c r="X5" s="1087"/>
      <c r="Y5" s="1069"/>
      <c r="Z5" s="1069"/>
      <c r="AA5" s="1069"/>
      <c r="AB5" s="1069"/>
      <c r="AC5" s="1069"/>
      <c r="AD5" s="1069"/>
      <c r="AE5" s="1037"/>
      <c r="AF5" s="1038"/>
      <c r="AG5" s="1038"/>
      <c r="AH5" s="1039"/>
      <c r="AI5" s="1037"/>
      <c r="AJ5" s="1038"/>
      <c r="AK5" s="1038"/>
      <c r="AL5" s="1039"/>
      <c r="AM5" s="1040">
        <f>AE5-AI5</f>
        <v>0</v>
      </c>
      <c r="AN5" s="1041"/>
      <c r="AO5" s="1041"/>
      <c r="AP5" s="1042"/>
      <c r="AS5" s="182"/>
      <c r="AT5" s="1008"/>
      <c r="AU5" s="1008"/>
      <c r="AV5" s="1008"/>
      <c r="AW5" s="1008"/>
      <c r="AX5" s="1008"/>
      <c r="AY5" s="1008"/>
      <c r="AZ5" s="1008"/>
      <c r="BA5" s="183"/>
      <c r="CE5" s="987" t="s">
        <v>2370</v>
      </c>
      <c r="CF5" s="987"/>
      <c r="CG5" s="987"/>
      <c r="CH5" s="987"/>
      <c r="CI5" s="978" t="str">
        <f>IF(OR(G49="処遇加算Ⅰ",AS48="処遇加算Ⅰ"),1,"")</f>
        <v/>
      </c>
      <c r="CJ5" s="979"/>
    </row>
    <row r="6" spans="1:88" ht="10.5" customHeight="1">
      <c r="B6" s="184"/>
      <c r="C6" s="184"/>
      <c r="D6" s="184"/>
      <c r="E6" s="184"/>
      <c r="F6" s="184"/>
      <c r="G6" s="185"/>
      <c r="H6" s="185"/>
      <c r="I6" s="185"/>
      <c r="J6" s="185"/>
      <c r="K6" s="185"/>
      <c r="L6" s="185"/>
      <c r="M6" s="185"/>
      <c r="N6" s="185"/>
      <c r="O6" s="185"/>
      <c r="P6" s="186"/>
      <c r="Q6" s="186"/>
      <c r="R6" s="186"/>
      <c r="S6" s="186"/>
      <c r="T6" s="186"/>
      <c r="U6" s="186"/>
      <c r="V6" s="186"/>
      <c r="W6" s="186"/>
      <c r="X6" s="186"/>
      <c r="Y6" s="186"/>
      <c r="Z6" s="186"/>
      <c r="AA6" s="186"/>
      <c r="AB6" s="186"/>
      <c r="AC6" s="186"/>
      <c r="AD6" s="186"/>
      <c r="AE6" s="186"/>
      <c r="AF6" s="186"/>
      <c r="AG6" s="186"/>
      <c r="AH6" s="187"/>
      <c r="AI6" s="187"/>
      <c r="AJ6" s="187"/>
      <c r="AK6" s="187"/>
      <c r="AL6" s="187"/>
      <c r="AM6" s="188"/>
      <c r="AN6" s="188"/>
      <c r="AO6" s="188"/>
      <c r="AP6" s="188"/>
      <c r="AS6" s="182"/>
      <c r="AT6" s="1008"/>
      <c r="AU6" s="1008"/>
      <c r="AV6" s="1008"/>
      <c r="AW6" s="1008"/>
      <c r="AX6" s="1008"/>
      <c r="AY6" s="1008"/>
      <c r="AZ6" s="1008"/>
      <c r="BA6" s="183"/>
      <c r="CE6" s="987" t="s">
        <v>2373</v>
      </c>
      <c r="CF6" s="987"/>
      <c r="CG6" s="987"/>
      <c r="CH6" s="987"/>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89" t="s">
        <v>2205</v>
      </c>
      <c r="C7" s="177"/>
      <c r="D7" s="177"/>
      <c r="E7" s="177"/>
      <c r="F7" s="177"/>
      <c r="G7" s="177"/>
      <c r="H7" s="177"/>
      <c r="I7" s="177"/>
      <c r="J7" s="177"/>
      <c r="K7" s="177"/>
      <c r="L7" s="177"/>
      <c r="M7" s="177"/>
      <c r="N7" s="177"/>
      <c r="O7" s="177"/>
      <c r="P7" s="177"/>
      <c r="Q7" s="177"/>
      <c r="R7" s="177"/>
      <c r="S7" s="177"/>
      <c r="T7" s="177"/>
      <c r="U7" s="177"/>
      <c r="V7" s="190" t="s">
        <v>2252</v>
      </c>
      <c r="W7" s="177"/>
      <c r="X7" s="177"/>
      <c r="Y7" s="177"/>
      <c r="Z7" s="177"/>
      <c r="AA7" s="177"/>
      <c r="AB7" s="177"/>
      <c r="AC7" s="177"/>
      <c r="AD7" s="177"/>
      <c r="AE7" s="177"/>
      <c r="AF7" s="177"/>
      <c r="AG7" s="177"/>
      <c r="AH7" s="177"/>
      <c r="AI7" s="177"/>
      <c r="AJ7" s="177"/>
      <c r="AK7" s="177"/>
      <c r="AL7" s="177"/>
      <c r="AM7" s="177"/>
      <c r="AN7" s="177"/>
      <c r="AO7" s="177"/>
      <c r="AP7" s="177"/>
      <c r="AS7" s="182"/>
      <c r="AT7" s="1008"/>
      <c r="AU7" s="1008"/>
      <c r="AV7" s="1008"/>
      <c r="AW7" s="1008"/>
      <c r="AX7" s="1008"/>
      <c r="AY7" s="1008"/>
      <c r="AZ7" s="1008"/>
      <c r="BA7" s="183"/>
      <c r="CE7" s="1168" t="s">
        <v>2372</v>
      </c>
      <c r="CF7" s="1168"/>
      <c r="CG7" s="1168"/>
      <c r="CH7" s="1168"/>
      <c r="CI7" s="978" t="str">
        <f>IF(AND(AH62=1,AD41=""),1,"")</f>
        <v/>
      </c>
      <c r="CJ7" s="979"/>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997" t="s">
        <v>12</v>
      </c>
      <c r="U8" s="998"/>
      <c r="V8" s="1050" t="str">
        <f>IFERROR(IF(VLOOKUP(AS1,【参考】数式用2!E6:L23,3,FALSE)="","",VLOOKUP(AS1,【参考】数式用2!E6:L23,3,FALSE)),"")</f>
        <v/>
      </c>
      <c r="W8" s="1051"/>
      <c r="X8" s="1051"/>
      <c r="Y8" s="1051"/>
      <c r="Z8" s="1052"/>
      <c r="AA8" s="1033" t="str">
        <f>IFERROR(VLOOKUP(AS1,【参考】数式用2!E6:L23,4,FALSE),"")</f>
        <v/>
      </c>
      <c r="AB8" s="1033"/>
      <c r="AC8" s="1033"/>
      <c r="AD8" s="1033"/>
      <c r="AE8" s="1033"/>
      <c r="AF8" s="1033"/>
      <c r="AG8" s="1033"/>
      <c r="AH8" s="1033"/>
      <c r="AI8" s="1033"/>
      <c r="AJ8" s="1033"/>
      <c r="AK8" s="1033"/>
      <c r="AL8" s="1033"/>
      <c r="AM8" s="1033"/>
      <c r="AN8" s="1033"/>
      <c r="AO8" s="1033"/>
      <c r="AP8" s="1034"/>
      <c r="AS8" s="182"/>
      <c r="AT8" s="1165" t="str">
        <f>IF(L9="ベア加算","",IF(OR(V8="新加算Ⅰ",V8="新加算Ⅱ",V8="新加算Ⅲ",V8="新加算Ⅳ"),"○",""))</f>
        <v/>
      </c>
      <c r="AU8" s="116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5" t="str">
        <f>IF(OR(V8="新加算Ⅰ",V8="新加算Ⅱ",V8="新加算Ⅲ",V8="新加算Ⅴ(１)",V8="新加算Ⅴ(３)",V8="新加算Ⅴ(８)"),"○","")</f>
        <v/>
      </c>
      <c r="AX8" s="1165" t="str">
        <f>IF(OR(V8="新加算Ⅰ",V8="新加算Ⅱ",V8="新加算Ⅴ(１)",V8="新加算Ⅴ(２)",V8="新加算Ⅴ(３)",V8="新加算Ⅴ(４)",V8="新加算Ⅴ(５)",V8="新加算Ⅴ(６)",V8="新加算Ⅴ(７)",V8="新加算Ⅴ(９)",V8="新加算Ⅴ(10)",V8="新加算Ⅴ(12)"),"○","")</f>
        <v/>
      </c>
      <c r="AY8" s="1165" t="str">
        <f>IF(OR(V8="新加算Ⅰ",V8="新加算Ⅴ(１)",V8="新加算Ⅴ(２)",V8="新加算Ⅴ(５)",V8="新加算Ⅴ(７)",V8="新加算Ⅴ(10)"),"○","")</f>
        <v/>
      </c>
      <c r="AZ8" s="1165" t="str">
        <f>IF(OR(V8="新加算Ⅰ",V8="新加算Ⅱ",V8="新加算Ⅴ(１)",V8="新加算Ⅴ(２)",V8="新加算Ⅴ(３)",V8="新加算Ⅴ(４)",V8="新加算Ⅴ(５)",V8="新加算Ⅴ(６)",V8="新加算Ⅴ(７)",V8="新加算Ⅴ(９)",V8="新加算Ⅴ(10)",V8="新加算Ⅴ(12)"),"○","")</f>
        <v/>
      </c>
      <c r="BA8" s="183"/>
      <c r="CE8" s="1168" t="s">
        <v>2372</v>
      </c>
      <c r="CF8" s="1168"/>
      <c r="CG8" s="1168"/>
      <c r="CH8" s="1168"/>
      <c r="CI8" s="978" t="str">
        <f>IF(AND(AP62=1,AL41=""),1,"")</f>
        <v/>
      </c>
      <c r="CJ8" s="979"/>
    </row>
    <row r="9" spans="1:88" ht="26.25" customHeight="1">
      <c r="B9" s="1093"/>
      <c r="C9" s="1094"/>
      <c r="D9" s="1094"/>
      <c r="E9" s="1094"/>
      <c r="F9" s="1095"/>
      <c r="G9" s="1096"/>
      <c r="H9" s="1097"/>
      <c r="I9" s="1097"/>
      <c r="J9" s="1097"/>
      <c r="K9" s="1098"/>
      <c r="L9" s="1099"/>
      <c r="M9" s="1100"/>
      <c r="N9" s="1100"/>
      <c r="O9" s="1100"/>
      <c r="P9" s="1101"/>
      <c r="Q9" s="1088" t="s">
        <v>2195</v>
      </c>
      <c r="R9" s="1089"/>
      <c r="S9" s="1089"/>
      <c r="T9" s="997"/>
      <c r="U9" s="998"/>
      <c r="V9" s="1053" t="str">
        <f>IFERROR(VLOOKUP(Y5,【参考】数式用!$A$5:$AB$29,MATCH(V8,【参考】数式用!$B$4:$AB$4,0)+1,FALSE),"")</f>
        <v/>
      </c>
      <c r="W9" s="1054"/>
      <c r="X9" s="1054"/>
      <c r="Y9" s="1054"/>
      <c r="Z9" s="1055"/>
      <c r="AA9" s="1035"/>
      <c r="AB9" s="1035"/>
      <c r="AC9" s="1035"/>
      <c r="AD9" s="1035"/>
      <c r="AE9" s="1035"/>
      <c r="AF9" s="1035"/>
      <c r="AG9" s="1035"/>
      <c r="AH9" s="1035"/>
      <c r="AI9" s="1035"/>
      <c r="AJ9" s="1035"/>
      <c r="AK9" s="1035"/>
      <c r="AL9" s="1035"/>
      <c r="AM9" s="1035"/>
      <c r="AN9" s="1035"/>
      <c r="AO9" s="1035"/>
      <c r="AP9" s="1036"/>
      <c r="AS9" s="182"/>
      <c r="AT9" s="1166"/>
      <c r="AU9" s="1166"/>
      <c r="AV9" s="1166"/>
      <c r="AW9" s="1166"/>
      <c r="AX9" s="1166"/>
      <c r="AY9" s="1166"/>
      <c r="AZ9" s="1166"/>
      <c r="BA9" s="183"/>
      <c r="CE9" s="987" t="s">
        <v>2372</v>
      </c>
      <c r="CF9" s="987"/>
      <c r="CG9" s="987"/>
      <c r="CH9" s="987"/>
      <c r="CI9" s="978" t="str">
        <f>IF(OR(AH62=1,AP62=1),1,"")</f>
        <v/>
      </c>
      <c r="CJ9" s="979"/>
    </row>
    <row r="10" spans="1:88" ht="11.25" customHeight="1">
      <c r="B10" s="1104" t="str">
        <f>IFERROR(VLOOKUP(Y5,【参考】数式用!$A$5:$J$29,MATCH(B9,【参考】数式用!$B$4:$J$4,0)+1,0),"")</f>
        <v/>
      </c>
      <c r="C10" s="1105"/>
      <c r="D10" s="1105"/>
      <c r="E10" s="1105"/>
      <c r="F10" s="1106"/>
      <c r="G10" s="1104" t="str">
        <f>IFERROR(VLOOKUP(Y5,【参考】数式用!$A$5:$J$29,MATCH(G9,【参考】数式用!$B$4:$J$4,0)+1,0),"")</f>
        <v/>
      </c>
      <c r="H10" s="1105"/>
      <c r="I10" s="1105"/>
      <c r="J10" s="1105"/>
      <c r="K10" s="1106"/>
      <c r="L10" s="1104" t="str">
        <f>IFERROR(VLOOKUP(Y5,【参考】数式用!$A$5:$J$29,MATCH(L9,【参考】数式用!$B$4:$J$4,0)+1,0),"")</f>
        <v/>
      </c>
      <c r="M10" s="1105"/>
      <c r="N10" s="1105"/>
      <c r="O10" s="1105"/>
      <c r="P10" s="1106"/>
      <c r="Q10" s="1110">
        <f>SUM(B10,G10,L10)</f>
        <v>0</v>
      </c>
      <c r="R10" s="1111"/>
      <c r="S10" s="1111"/>
      <c r="T10" s="191"/>
      <c r="U10" s="191"/>
      <c r="V10" s="192" t="s">
        <v>2253</v>
      </c>
      <c r="W10" s="193"/>
      <c r="X10" s="193"/>
      <c r="Y10" s="193"/>
      <c r="Z10" s="193"/>
      <c r="AA10" s="194"/>
      <c r="AB10" s="194"/>
      <c r="AC10" s="194"/>
      <c r="AD10" s="194"/>
      <c r="AE10" s="194"/>
      <c r="AF10" s="195"/>
      <c r="AG10" s="195"/>
      <c r="AH10" s="195"/>
      <c r="AI10" s="195"/>
      <c r="AJ10" s="195"/>
      <c r="AK10" s="195"/>
      <c r="AL10" s="195"/>
      <c r="AM10" s="195"/>
      <c r="AN10" s="194"/>
      <c r="AO10" s="194"/>
      <c r="AP10" s="196"/>
      <c r="AS10" s="182"/>
      <c r="AT10" s="197"/>
      <c r="AU10" s="197"/>
      <c r="AV10" s="197"/>
      <c r="AW10" s="197"/>
      <c r="AX10" s="197"/>
      <c r="AY10" s="197"/>
      <c r="AZ10" s="197"/>
      <c r="BA10" s="183"/>
      <c r="CE10" s="987" t="s">
        <v>2375</v>
      </c>
      <c r="CF10" s="987"/>
      <c r="CG10" s="987"/>
      <c r="CH10" s="987"/>
      <c r="CI10" s="978">
        <f>IF(OR(AH63=1,AP63=1),1,0)</f>
        <v>0</v>
      </c>
      <c r="CJ10" s="979"/>
    </row>
    <row r="11" spans="1:88" s="193" customFormat="1" ht="20.25" customHeight="1" thickBot="1">
      <c r="B11" s="1107"/>
      <c r="C11" s="1108"/>
      <c r="D11" s="1108"/>
      <c r="E11" s="1108"/>
      <c r="F11" s="1109"/>
      <c r="G11" s="1107"/>
      <c r="H11" s="1108"/>
      <c r="I11" s="1108"/>
      <c r="J11" s="1108"/>
      <c r="K11" s="1109"/>
      <c r="L11" s="1107"/>
      <c r="M11" s="1108"/>
      <c r="N11" s="1108"/>
      <c r="O11" s="1108"/>
      <c r="P11" s="1109"/>
      <c r="Q11" s="1110"/>
      <c r="R11" s="1111"/>
      <c r="S11" s="1111"/>
      <c r="T11" s="1067"/>
      <c r="U11" s="998"/>
      <c r="V11" s="1059" t="str">
        <f>IFERROR(IF(VLOOKUP(AS1,【参考】数式用2!E6:L23,5,FALSE)="","",VLOOKUP(AS1,【参考】数式用2!E6:L23,5,FALSE)),"")</f>
        <v/>
      </c>
      <c r="W11" s="1059"/>
      <c r="X11" s="1059"/>
      <c r="Y11" s="1059"/>
      <c r="Z11" s="1059"/>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8"/>
      <c r="AT11" s="1165" t="str">
        <f>IF(L9="ベア加算","",IF(OR(V11="新加算Ⅰ",V11="新加算Ⅱ",V11="新加算Ⅲ",V11="新加算Ⅳ"),"○",""))</f>
        <v/>
      </c>
      <c r="AU11" s="116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5" t="str">
        <f>IF(OR(V11="新加算Ⅰ",V11="新加算Ⅱ",V11="新加算Ⅲ",V11="新加算Ⅴ(１)",V11="新加算Ⅴ(３)",V11="新加算Ⅴ(８)"),"○","")</f>
        <v/>
      </c>
      <c r="AX11" s="1165" t="str">
        <f>IF(OR(V11="新加算Ⅰ",V11="新加算Ⅱ",V11="新加算Ⅴ(１)",V11="新加算Ⅴ(２)",V11="新加算Ⅴ(３)",V11="新加算Ⅴ(４)",V11="新加算Ⅴ(５)",V11="新加算Ⅴ(６)",V11="新加算Ⅴ(７)",V11="新加算Ⅴ(９)",V11="新加算Ⅴ(10)",V11="新加算Ⅴ(12)"),"○","")</f>
        <v/>
      </c>
      <c r="AY11" s="1165" t="str">
        <f>IF(OR(V11="新加算Ⅰ",V11="新加算Ⅴ(１)",V11="新加算Ⅴ(２)",V11="新加算Ⅴ(５)",V11="新加算Ⅴ(７)",V11="新加算Ⅴ(10)"),"○","")</f>
        <v/>
      </c>
      <c r="AZ11" s="1165" t="str">
        <f>IF(OR(V11="新加算Ⅰ",V11="新加算Ⅱ",V11="新加算Ⅴ(１)",V11="新加算Ⅴ(２)",V11="新加算Ⅴ(３)",V11="新加算Ⅴ(４)",V11="新加算Ⅴ(５)",V11="新加算Ⅴ(６)",V11="新加算Ⅴ(７)",V11="新加算Ⅴ(９)",V11="新加算Ⅴ(10)",V11="新加算Ⅴ(12)"),"○","")</f>
        <v/>
      </c>
      <c r="BA11" s="199"/>
    </row>
    <row r="12" spans="1:88" ht="25.5" customHeight="1" thickBot="1">
      <c r="A12" s="177"/>
      <c r="B12" s="107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8"/>
      <c r="D12" s="1078"/>
      <c r="E12" s="1078"/>
      <c r="F12" s="1078"/>
      <c r="G12" s="1078"/>
      <c r="H12" s="1078"/>
      <c r="I12" s="1078"/>
      <c r="J12" s="1078"/>
      <c r="K12" s="1078"/>
      <c r="L12" s="1078"/>
      <c r="M12" s="1078"/>
      <c r="N12" s="1078"/>
      <c r="O12" s="1078"/>
      <c r="P12" s="1078"/>
      <c r="Q12" s="1078"/>
      <c r="R12" s="1078"/>
      <c r="S12" s="1078"/>
      <c r="T12" s="1067"/>
      <c r="U12" s="998"/>
      <c r="V12" s="1058" t="str">
        <f>IFERROR(VLOOKUP(Y5,【参考】数式用!$A$5:$AB$29,MATCH(V11,【参考】数式用!$B$4:$AB$4,0)+1,FALSE),"")</f>
        <v/>
      </c>
      <c r="W12" s="1058"/>
      <c r="X12" s="1058"/>
      <c r="Y12" s="1058"/>
      <c r="Z12" s="1058"/>
      <c r="AA12" s="1035"/>
      <c r="AB12" s="1035"/>
      <c r="AC12" s="1035"/>
      <c r="AD12" s="1035"/>
      <c r="AE12" s="1035"/>
      <c r="AF12" s="1035"/>
      <c r="AG12" s="1035"/>
      <c r="AH12" s="1035"/>
      <c r="AI12" s="1035"/>
      <c r="AJ12" s="1035"/>
      <c r="AK12" s="1035"/>
      <c r="AL12" s="1035"/>
      <c r="AM12" s="1035"/>
      <c r="AN12" s="1035"/>
      <c r="AO12" s="1035"/>
      <c r="AP12" s="1036"/>
      <c r="AS12" s="182"/>
      <c r="AT12" s="1166"/>
      <c r="AU12" s="1166"/>
      <c r="AV12" s="1166"/>
      <c r="AW12" s="1166"/>
      <c r="AX12" s="1166"/>
      <c r="AY12" s="1166"/>
      <c r="AZ12" s="1166"/>
      <c r="BA12" s="183"/>
    </row>
    <row r="13" spans="1:88" ht="12" customHeight="1">
      <c r="A13" s="177"/>
      <c r="B13" s="1121" t="s">
        <v>2282</v>
      </c>
      <c r="C13" s="1122"/>
      <c r="D13" s="1122"/>
      <c r="E13" s="1122"/>
      <c r="F13" s="1122"/>
      <c r="G13" s="1122"/>
      <c r="H13" s="1122"/>
      <c r="I13" s="1122"/>
      <c r="J13" s="1122"/>
      <c r="K13" s="1122"/>
      <c r="L13" s="1122"/>
      <c r="M13" s="1122"/>
      <c r="N13" s="1122"/>
      <c r="O13" s="1122"/>
      <c r="P13" s="1122"/>
      <c r="Q13" s="1122"/>
      <c r="R13" s="1122"/>
      <c r="S13" s="1123"/>
      <c r="U13" s="197"/>
      <c r="V13" s="200" t="s">
        <v>2254</v>
      </c>
      <c r="W13" s="193"/>
      <c r="X13" s="193"/>
      <c r="Y13" s="193"/>
      <c r="Z13" s="193"/>
      <c r="AA13" s="195"/>
      <c r="AB13" s="195"/>
      <c r="AC13" s="195"/>
      <c r="AD13" s="195"/>
      <c r="AE13" s="195"/>
      <c r="AF13" s="195"/>
      <c r="AG13" s="195"/>
      <c r="AH13" s="195"/>
      <c r="AI13" s="195"/>
      <c r="AJ13" s="195"/>
      <c r="AK13" s="195"/>
      <c r="AL13" s="195"/>
      <c r="AM13" s="195"/>
      <c r="AN13" s="195"/>
      <c r="AO13" s="195"/>
      <c r="AP13" s="196"/>
      <c r="AS13" s="182"/>
      <c r="AT13" s="197"/>
      <c r="AU13" s="197"/>
      <c r="AV13" s="197"/>
      <c r="AW13" s="197"/>
      <c r="AX13" s="197"/>
      <c r="AY13" s="197"/>
      <c r="AZ13" s="197"/>
      <c r="BA13" s="183"/>
    </row>
    <row r="14" spans="1:88" ht="20.25" customHeight="1">
      <c r="A14" s="177"/>
      <c r="B14" s="1124"/>
      <c r="C14" s="1125"/>
      <c r="D14" s="1125"/>
      <c r="E14" s="1125"/>
      <c r="F14" s="1125"/>
      <c r="G14" s="1125"/>
      <c r="H14" s="1125"/>
      <c r="I14" s="1125"/>
      <c r="J14" s="1125"/>
      <c r="K14" s="1125"/>
      <c r="L14" s="1125"/>
      <c r="M14" s="1125"/>
      <c r="N14" s="1125"/>
      <c r="O14" s="1125"/>
      <c r="P14" s="1125"/>
      <c r="Q14" s="1125"/>
      <c r="R14" s="1125"/>
      <c r="S14" s="1126"/>
      <c r="U14" s="527"/>
      <c r="V14" s="1059" t="str">
        <f>IFERROR(IF(VLOOKUP(AS1,【参考】数式用2!E6:L23,7,FALSE)="","",VLOOKUP(AS1,【参考】数式用2!E6:L23,7,FALSE)),"")</f>
        <v/>
      </c>
      <c r="W14" s="1059"/>
      <c r="X14" s="1059"/>
      <c r="Y14" s="1059"/>
      <c r="Z14" s="1059"/>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2"/>
      <c r="AT14" s="1165" t="str">
        <f>IF(L9="ベア加算","",IF(OR(V14="新加算Ⅰ",V14="新加算Ⅱ",V14="新加算Ⅲ",V14="新加算Ⅳ"),"○",""))</f>
        <v/>
      </c>
      <c r="AU14" s="116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5" t="str">
        <f>IF(OR(V14="新加算Ⅰ",V14="新加算Ⅱ",V14="新加算Ⅲ",V14="新加算Ⅴ(１)",V14="新加算Ⅴ(３)",V14="新加算Ⅴ(８)"),"○","")</f>
        <v/>
      </c>
      <c r="AX14" s="1165" t="str">
        <f>IF(OR(V14="新加算Ⅰ",V14="新加算Ⅱ",V14="新加算Ⅴ(１)",V14="新加算Ⅴ(２)",V14="新加算Ⅴ(３)",V14="新加算Ⅴ(４)",V14="新加算Ⅴ(５)",V14="新加算Ⅴ(６)",V14="新加算Ⅴ(７)",V14="新加算Ⅴ(９)",V14="新加算Ⅴ(10)",V14="新加算Ⅴ(12)"),"○","")</f>
        <v/>
      </c>
      <c r="AY14" s="1165" t="str">
        <f>IF(OR(V14="新加算Ⅰ",V14="新加算Ⅴ(１)",V14="新加算Ⅴ(２)",V14="新加算Ⅴ(５)",V14="新加算Ⅴ(７)",V14="新加算Ⅴ(10)"),"○","")</f>
        <v/>
      </c>
      <c r="AZ14" s="1165" t="str">
        <f>IF(OR(V14="新加算Ⅰ",V14="新加算Ⅱ",V14="新加算Ⅴ(１)",V14="新加算Ⅴ(２)",V14="新加算Ⅴ(３)",V14="新加算Ⅴ(４)",V14="新加算Ⅴ(５)",V14="新加算Ⅴ(６)",V14="新加算Ⅴ(７)",V14="新加算Ⅴ(９)",V14="新加算Ⅴ(10)",V14="新加算Ⅴ(12)"),"○","")</f>
        <v/>
      </c>
      <c r="BA14" s="183"/>
    </row>
    <row r="15" spans="1:88" ht="20.25" customHeight="1">
      <c r="A15" s="177"/>
      <c r="B15" s="1112" t="s">
        <v>2276</v>
      </c>
      <c r="C15" s="1113"/>
      <c r="D15" s="146">
        <v>6</v>
      </c>
      <c r="E15" s="529" t="s">
        <v>2277</v>
      </c>
      <c r="F15" s="146">
        <v>4</v>
      </c>
      <c r="G15" s="529" t="s">
        <v>2278</v>
      </c>
      <c r="H15" s="1114" t="s">
        <v>2279</v>
      </c>
      <c r="I15" s="1114"/>
      <c r="J15" s="1127"/>
      <c r="K15" s="146">
        <v>7</v>
      </c>
      <c r="L15" s="529" t="s">
        <v>2277</v>
      </c>
      <c r="M15" s="146">
        <v>3</v>
      </c>
      <c r="N15" s="529" t="s">
        <v>2278</v>
      </c>
      <c r="O15" s="529" t="s">
        <v>2280</v>
      </c>
      <c r="P15" s="203">
        <f>(K15*12+M15)-(D15*12+F15)+1</f>
        <v>12</v>
      </c>
      <c r="Q15" s="1114" t="s">
        <v>2281</v>
      </c>
      <c r="R15" s="1114"/>
      <c r="S15" s="204" t="s">
        <v>70</v>
      </c>
      <c r="U15" s="527"/>
      <c r="V15" s="1115" t="str">
        <f>IFERROR(VLOOKUP(Y5,【参考】数式用!$A$5:$AB$29,MATCH(V14,【参考】数式用!$B$4:$AB$4,0)+1,FALSE),"")</f>
        <v/>
      </c>
      <c r="W15" s="1116"/>
      <c r="X15" s="1116"/>
      <c r="Y15" s="1116"/>
      <c r="Z15" s="1117"/>
      <c r="AA15" s="1044"/>
      <c r="AB15" s="1045"/>
      <c r="AC15" s="1045"/>
      <c r="AD15" s="1045"/>
      <c r="AE15" s="1045"/>
      <c r="AF15" s="1045"/>
      <c r="AG15" s="1045"/>
      <c r="AH15" s="1045"/>
      <c r="AI15" s="1045"/>
      <c r="AJ15" s="1045"/>
      <c r="AK15" s="1045"/>
      <c r="AL15" s="1045"/>
      <c r="AM15" s="1045"/>
      <c r="AN15" s="1045"/>
      <c r="AO15" s="1045"/>
      <c r="AP15" s="1046"/>
      <c r="AS15" s="182"/>
      <c r="AT15" s="1167"/>
      <c r="AU15" s="1167"/>
      <c r="AV15" s="1167"/>
      <c r="AW15" s="1167"/>
      <c r="AX15" s="1167"/>
      <c r="AY15" s="1167"/>
      <c r="AZ15" s="1167"/>
      <c r="BA15" s="183"/>
    </row>
    <row r="16" spans="1:88" ht="6" customHeight="1" thickBot="1">
      <c r="A16" s="177"/>
      <c r="B16" s="205"/>
      <c r="C16" s="206"/>
      <c r="D16" s="207"/>
      <c r="E16" s="207"/>
      <c r="F16" s="207"/>
      <c r="G16" s="207"/>
      <c r="H16" s="207"/>
      <c r="I16" s="207"/>
      <c r="J16" s="207"/>
      <c r="K16" s="207"/>
      <c r="L16" s="207"/>
      <c r="M16" s="207"/>
      <c r="N16" s="207"/>
      <c r="O16" s="207"/>
      <c r="P16" s="207"/>
      <c r="Q16" s="207"/>
      <c r="R16" s="207"/>
      <c r="S16" s="208"/>
      <c r="U16" s="527"/>
      <c r="V16" s="1118"/>
      <c r="W16" s="1119"/>
      <c r="X16" s="1119"/>
      <c r="Y16" s="1119"/>
      <c r="Z16" s="1120"/>
      <c r="AA16" s="1047"/>
      <c r="AB16" s="1048"/>
      <c r="AC16" s="1048"/>
      <c r="AD16" s="1048"/>
      <c r="AE16" s="1048"/>
      <c r="AF16" s="1048"/>
      <c r="AG16" s="1048"/>
      <c r="AH16" s="1048"/>
      <c r="AI16" s="1048"/>
      <c r="AJ16" s="1048"/>
      <c r="AK16" s="1048"/>
      <c r="AL16" s="1048"/>
      <c r="AM16" s="1048"/>
      <c r="AN16" s="1048"/>
      <c r="AO16" s="1048"/>
      <c r="AP16" s="1049"/>
      <c r="AS16" s="182"/>
      <c r="AT16" s="1166"/>
      <c r="AU16" s="1166"/>
      <c r="AV16" s="1166"/>
      <c r="AW16" s="1166"/>
      <c r="AX16" s="1166"/>
      <c r="AY16" s="1166"/>
      <c r="AZ16" s="1166"/>
      <c r="BA16" s="183"/>
    </row>
    <row r="17" spans="2:60" ht="6.75" customHeight="1" thickBot="1">
      <c r="T17" s="528"/>
      <c r="U17" s="528"/>
      <c r="V17" s="210"/>
      <c r="W17" s="210"/>
      <c r="X17" s="210"/>
      <c r="Y17" s="210"/>
      <c r="Z17" s="210"/>
      <c r="AA17" s="211"/>
      <c r="AB17" s="211"/>
      <c r="AC17" s="211"/>
      <c r="AD17" s="211"/>
      <c r="AE17" s="211"/>
      <c r="AF17" s="211"/>
      <c r="AG17" s="211"/>
      <c r="AH17" s="211"/>
      <c r="AI17" s="211"/>
      <c r="AJ17" s="211"/>
      <c r="AK17" s="211"/>
      <c r="AL17" s="211"/>
      <c r="AM17" s="211"/>
      <c r="AN17" s="211"/>
      <c r="AO17" s="211"/>
      <c r="AP17" s="211"/>
      <c r="AS17" s="212"/>
      <c r="AT17" s="213"/>
      <c r="AU17" s="213"/>
      <c r="AV17" s="213"/>
      <c r="AW17" s="213"/>
      <c r="AX17" s="213"/>
      <c r="AY17" s="213"/>
      <c r="AZ17" s="213"/>
      <c r="BA17" s="214"/>
    </row>
    <row r="18" spans="2:60" ht="12" customHeight="1">
      <c r="B18" s="1102" t="s">
        <v>2206</v>
      </c>
      <c r="C18" s="1102"/>
      <c r="D18" s="1102"/>
      <c r="E18" s="1102"/>
      <c r="F18" s="1102"/>
      <c r="G18" s="1102"/>
      <c r="H18" s="1102"/>
      <c r="I18" s="1102"/>
      <c r="J18" s="1102"/>
      <c r="K18" s="1102"/>
      <c r="L18" s="1102"/>
      <c r="M18" s="1102"/>
      <c r="N18" s="1102"/>
      <c r="O18" s="1102"/>
      <c r="P18" s="1102"/>
      <c r="Q18" s="1102"/>
      <c r="R18" s="1102"/>
      <c r="S18" s="1102"/>
      <c r="AI18" s="215"/>
      <c r="AJ18" s="215"/>
      <c r="AK18" s="215"/>
      <c r="AL18" s="215"/>
      <c r="AM18" s="215"/>
      <c r="AN18" s="215"/>
      <c r="AO18" s="215"/>
      <c r="AP18" s="215"/>
      <c r="AQ18" s="215"/>
    </row>
    <row r="19" spans="2:60" ht="6" customHeight="1" thickBot="1">
      <c r="B19" s="1102"/>
      <c r="C19" s="1102"/>
      <c r="D19" s="1102"/>
      <c r="E19" s="1102"/>
      <c r="F19" s="1102"/>
      <c r="G19" s="1102"/>
      <c r="H19" s="1102"/>
      <c r="I19" s="1102"/>
      <c r="J19" s="1102"/>
      <c r="K19" s="1102"/>
      <c r="L19" s="1102"/>
      <c r="M19" s="1102"/>
      <c r="N19" s="1102"/>
      <c r="O19" s="1102"/>
      <c r="P19" s="1102"/>
      <c r="Q19" s="1102"/>
      <c r="R19" s="1102"/>
      <c r="S19" s="1102"/>
      <c r="AI19" s="215"/>
      <c r="AJ19" s="215"/>
      <c r="AK19" s="215"/>
      <c r="AL19" s="215"/>
      <c r="AM19" s="215"/>
      <c r="AN19" s="215"/>
      <c r="AO19" s="215"/>
      <c r="AP19" s="215"/>
      <c r="AQ19" s="215"/>
    </row>
    <row r="20" spans="2:60" ht="12.95" customHeight="1">
      <c r="B20" s="1103"/>
      <c r="C20" s="1103"/>
      <c r="D20" s="1103"/>
      <c r="E20" s="1103"/>
      <c r="F20" s="1103"/>
      <c r="G20" s="1103"/>
      <c r="H20" s="1103"/>
      <c r="I20" s="1103"/>
      <c r="J20" s="1103"/>
      <c r="K20" s="1103"/>
      <c r="L20" s="1103"/>
      <c r="M20" s="1103"/>
      <c r="N20" s="1103"/>
      <c r="O20" s="1103"/>
      <c r="P20" s="1103"/>
      <c r="Q20" s="1103"/>
      <c r="R20" s="1103"/>
      <c r="S20" s="1103"/>
      <c r="T20" s="216"/>
      <c r="U20" s="177"/>
      <c r="V20" s="1077" t="s">
        <v>239</v>
      </c>
      <c r="W20" s="1077"/>
      <c r="X20" s="1077"/>
      <c r="Y20" s="1077"/>
      <c r="Z20" s="1077"/>
      <c r="AA20" s="190"/>
      <c r="AB20" s="190"/>
      <c r="AC20" s="1077" t="str">
        <f>IF(F15=4,"R6.4～R6.5",IF(F15=5,"R6.5",""))</f>
        <v>R6.4～R6.5</v>
      </c>
      <c r="AD20" s="1077"/>
      <c r="AE20" s="1077"/>
      <c r="AF20" s="1077"/>
      <c r="AG20" s="1077"/>
      <c r="AH20" s="1077"/>
      <c r="AI20" s="190"/>
      <c r="AJ20" s="190"/>
      <c r="AK20" s="1077" t="str">
        <f>IF(OR(F15=4,F15=5),"R6.6","R"&amp;D15&amp;"."&amp;F15)&amp;"～R"&amp;K15&amp;"."&amp;M15</f>
        <v>R6.6～R7.3</v>
      </c>
      <c r="AL20" s="1077"/>
      <c r="AM20" s="1077"/>
      <c r="AN20" s="1077"/>
      <c r="AO20" s="1077"/>
      <c r="AP20" s="1077"/>
      <c r="AS20" s="988" t="str">
        <f>IFERROR(VLOOKUP(AS1,【参考】数式用2!E6:S23,9,FALSE),"")</f>
        <v/>
      </c>
      <c r="AT20" s="989"/>
      <c r="AU20" s="989"/>
      <c r="AV20" s="989"/>
      <c r="AW20" s="989"/>
      <c r="AX20" s="989"/>
      <c r="AY20" s="989"/>
      <c r="AZ20" s="989"/>
      <c r="BA20" s="989"/>
      <c r="BB20" s="989"/>
      <c r="BC20" s="989"/>
      <c r="BD20" s="989"/>
      <c r="BE20" s="989"/>
      <c r="BF20" s="989"/>
      <c r="BG20" s="989"/>
      <c r="BH20" s="990"/>
    </row>
    <row r="21" spans="2:60" ht="17.100000000000001" customHeight="1">
      <c r="B21" s="1019" t="s">
        <v>2289</v>
      </c>
      <c r="C21" s="1020"/>
      <c r="D21" s="1020"/>
      <c r="E21" s="1020"/>
      <c r="F21" s="1021"/>
      <c r="G21" s="1060" t="s">
        <v>240</v>
      </c>
      <c r="H21" s="1061"/>
      <c r="I21" s="1061"/>
      <c r="J21" s="1061"/>
      <c r="K21" s="1061"/>
      <c r="L21" s="1061"/>
      <c r="M21" s="1061"/>
      <c r="N21" s="1061"/>
      <c r="O21" s="1061"/>
      <c r="P21" s="1061"/>
      <c r="Q21" s="1061"/>
      <c r="R21" s="1061"/>
      <c r="S21" s="1061"/>
      <c r="T21" s="1062"/>
      <c r="U21" s="217"/>
      <c r="V21" s="525" t="str">
        <f>IFERROR(IF(L9="ベア加算","✓",""),"")</f>
        <v/>
      </c>
      <c r="W21" s="984" t="s">
        <v>14</v>
      </c>
      <c r="X21" s="984"/>
      <c r="Y21" s="984"/>
      <c r="Z21" s="984"/>
      <c r="AA21" s="997" t="s">
        <v>12</v>
      </c>
      <c r="AB21" s="998"/>
      <c r="AC21" s="219"/>
      <c r="AD21" s="1057" t="s">
        <v>14</v>
      </c>
      <c r="AE21" s="1057"/>
      <c r="AF21" s="1057"/>
      <c r="AG21" s="1057"/>
      <c r="AH21" s="1057"/>
      <c r="AI21" s="997" t="s">
        <v>12</v>
      </c>
      <c r="AJ21" s="998"/>
      <c r="AK21" s="220"/>
      <c r="AL21" s="1057" t="s">
        <v>14</v>
      </c>
      <c r="AM21" s="1057"/>
      <c r="AN21" s="1057"/>
      <c r="AO21" s="1057"/>
      <c r="AP21" s="1057"/>
      <c r="AS21" s="991"/>
      <c r="AT21" s="992"/>
      <c r="AU21" s="992"/>
      <c r="AV21" s="992"/>
      <c r="AW21" s="992"/>
      <c r="AX21" s="992"/>
      <c r="AY21" s="992"/>
      <c r="AZ21" s="992"/>
      <c r="BA21" s="992"/>
      <c r="BB21" s="992"/>
      <c r="BC21" s="992"/>
      <c r="BD21" s="992"/>
      <c r="BE21" s="992"/>
      <c r="BF21" s="992"/>
      <c r="BG21" s="992"/>
      <c r="BH21" s="993"/>
    </row>
    <row r="22" spans="2:60" ht="17.100000000000001" customHeight="1" thickBot="1">
      <c r="B22" s="1025"/>
      <c r="C22" s="1026"/>
      <c r="D22" s="1026"/>
      <c r="E22" s="1026"/>
      <c r="F22" s="1027"/>
      <c r="G22" s="1064"/>
      <c r="H22" s="1065"/>
      <c r="I22" s="1065"/>
      <c r="J22" s="1065"/>
      <c r="K22" s="1065"/>
      <c r="L22" s="1065"/>
      <c r="M22" s="1065"/>
      <c r="N22" s="1065"/>
      <c r="O22" s="1065"/>
      <c r="P22" s="1065"/>
      <c r="Q22" s="1065"/>
      <c r="R22" s="1065"/>
      <c r="S22" s="1065"/>
      <c r="T22" s="1066"/>
      <c r="U22" s="217"/>
      <c r="V22" s="221" t="str">
        <f>IFERROR(IF(L9="ベア加算なし","✓",""),"")</f>
        <v/>
      </c>
      <c r="W22" s="1011" t="s">
        <v>15</v>
      </c>
      <c r="X22" s="984"/>
      <c r="Y22" s="1012"/>
      <c r="Z22" s="1013"/>
      <c r="AA22" s="997"/>
      <c r="AB22" s="998"/>
      <c r="AC22" s="219"/>
      <c r="AD22" s="984" t="s">
        <v>15</v>
      </c>
      <c r="AE22" s="984"/>
      <c r="AF22" s="984"/>
      <c r="AG22" s="984"/>
      <c r="AH22" s="984"/>
      <c r="AI22" s="997"/>
      <c r="AJ22" s="998"/>
      <c r="AK22" s="220"/>
      <c r="AL22" s="984" t="s">
        <v>15</v>
      </c>
      <c r="AM22" s="984"/>
      <c r="AN22" s="984"/>
      <c r="AO22" s="984"/>
      <c r="AP22" s="984"/>
      <c r="AS22" s="994"/>
      <c r="AT22" s="995"/>
      <c r="AU22" s="995"/>
      <c r="AV22" s="995"/>
      <c r="AW22" s="995"/>
      <c r="AX22" s="995"/>
      <c r="AY22" s="995"/>
      <c r="AZ22" s="995"/>
      <c r="BA22" s="995"/>
      <c r="BB22" s="995"/>
      <c r="BC22" s="995"/>
      <c r="BD22" s="995"/>
      <c r="BE22" s="995"/>
      <c r="BF22" s="995"/>
      <c r="BG22" s="995"/>
      <c r="BH22" s="996"/>
    </row>
    <row r="23" spans="2:60" ht="11.25" customHeight="1" thickBot="1">
      <c r="G23" s="222"/>
      <c r="H23" s="222"/>
      <c r="I23" s="222"/>
      <c r="J23" s="222"/>
      <c r="K23" s="222"/>
      <c r="L23" s="222"/>
      <c r="M23" s="222"/>
      <c r="N23" s="222"/>
      <c r="O23" s="222"/>
      <c r="P23" s="222"/>
      <c r="Q23" s="222"/>
      <c r="R23" s="222"/>
      <c r="S23" s="222"/>
      <c r="T23" s="222"/>
      <c r="U23" s="223"/>
      <c r="V23" s="224"/>
      <c r="W23" s="196"/>
      <c r="X23" s="196"/>
      <c r="Y23" s="196"/>
      <c r="Z23" s="196"/>
      <c r="AC23" s="225"/>
      <c r="AD23" s="196"/>
      <c r="AE23" s="196"/>
      <c r="AF23" s="196"/>
      <c r="AG23" s="196"/>
      <c r="AH23" s="196"/>
      <c r="AP23" s="226"/>
      <c r="AS23" s="177"/>
      <c r="AT23" s="177"/>
      <c r="AU23" s="177"/>
      <c r="AV23" s="177"/>
      <c r="AW23" s="177"/>
      <c r="AX23" s="177"/>
      <c r="AY23" s="177"/>
      <c r="AZ23" s="177"/>
      <c r="BA23" s="177"/>
      <c r="BB23" s="177"/>
      <c r="BC23" s="177"/>
      <c r="BD23" s="177"/>
      <c r="BE23" s="177"/>
      <c r="BF23" s="177"/>
      <c r="BG23" s="177"/>
      <c r="BH23" s="226"/>
    </row>
    <row r="24" spans="2:60" ht="18" customHeight="1">
      <c r="B24" s="1019" t="s">
        <v>2214</v>
      </c>
      <c r="C24" s="1020"/>
      <c r="D24" s="1020"/>
      <c r="E24" s="1020"/>
      <c r="F24" s="1021"/>
      <c r="G24" s="1060" t="s">
        <v>241</v>
      </c>
      <c r="H24" s="1061"/>
      <c r="I24" s="1061"/>
      <c r="J24" s="1061"/>
      <c r="K24" s="1061"/>
      <c r="L24" s="1061"/>
      <c r="M24" s="1061"/>
      <c r="N24" s="1061"/>
      <c r="O24" s="1061"/>
      <c r="P24" s="1061"/>
      <c r="Q24" s="1061"/>
      <c r="R24" s="1061"/>
      <c r="S24" s="1061"/>
      <c r="T24" s="1062"/>
      <c r="U24" s="217"/>
      <c r="V24" s="525" t="str">
        <f>IFERROR(IF(OR(B9="処遇加算Ⅰ",B9="処遇加算Ⅱ"),"✓",""),"")</f>
        <v/>
      </c>
      <c r="W24" s="1029" t="s">
        <v>2249</v>
      </c>
      <c r="X24" s="1030"/>
      <c r="Y24" s="1030"/>
      <c r="Z24" s="1031"/>
      <c r="AA24" s="997" t="s">
        <v>12</v>
      </c>
      <c r="AB24" s="998"/>
      <c r="AC24" s="219"/>
      <c r="AD24" s="986" t="s">
        <v>14</v>
      </c>
      <c r="AE24" s="986"/>
      <c r="AF24" s="986"/>
      <c r="AG24" s="986"/>
      <c r="AH24" s="986"/>
      <c r="AI24" s="997" t="s">
        <v>12</v>
      </c>
      <c r="AJ24" s="998"/>
      <c r="AK24" s="219"/>
      <c r="AL24" s="986" t="s">
        <v>14</v>
      </c>
      <c r="AM24" s="986"/>
      <c r="AN24" s="986"/>
      <c r="AO24" s="986"/>
      <c r="AP24" s="986"/>
      <c r="AS24" s="98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990"/>
    </row>
    <row r="25" spans="2:60" ht="21" customHeight="1">
      <c r="B25" s="1022"/>
      <c r="C25" s="1023"/>
      <c r="D25" s="1023"/>
      <c r="E25" s="1023"/>
      <c r="F25" s="1024"/>
      <c r="G25" s="1044"/>
      <c r="H25" s="1045"/>
      <c r="I25" s="1045"/>
      <c r="J25" s="1045"/>
      <c r="K25" s="1045"/>
      <c r="L25" s="1045"/>
      <c r="M25" s="1045"/>
      <c r="N25" s="1045"/>
      <c r="O25" s="1045"/>
      <c r="P25" s="1045"/>
      <c r="Q25" s="1045"/>
      <c r="R25" s="1045"/>
      <c r="S25" s="1045"/>
      <c r="T25" s="1063"/>
      <c r="U25" s="217"/>
      <c r="V25" s="525" t="str">
        <f>IFERROR(IF(B9="処遇加算Ⅲ","✓",""),"")</f>
        <v/>
      </c>
      <c r="W25" s="1029" t="s">
        <v>19</v>
      </c>
      <c r="X25" s="1030"/>
      <c r="Y25" s="1030"/>
      <c r="Z25" s="1031"/>
      <c r="AA25" s="997"/>
      <c r="AB25" s="998"/>
      <c r="AC25" s="219"/>
      <c r="AD25" s="985" t="s">
        <v>17</v>
      </c>
      <c r="AE25" s="985"/>
      <c r="AF25" s="985"/>
      <c r="AG25" s="985"/>
      <c r="AH25" s="985"/>
      <c r="AI25" s="997"/>
      <c r="AJ25" s="998"/>
      <c r="AK25" s="220"/>
      <c r="AL25" s="985" t="s">
        <v>17</v>
      </c>
      <c r="AM25" s="985"/>
      <c r="AN25" s="985"/>
      <c r="AO25" s="985"/>
      <c r="AP25" s="985"/>
      <c r="AS25" s="991"/>
      <c r="AT25" s="992"/>
      <c r="AU25" s="992"/>
      <c r="AV25" s="992"/>
      <c r="AW25" s="992"/>
      <c r="AX25" s="992"/>
      <c r="AY25" s="992"/>
      <c r="AZ25" s="992"/>
      <c r="BA25" s="992"/>
      <c r="BB25" s="992"/>
      <c r="BC25" s="992"/>
      <c r="BD25" s="992"/>
      <c r="BE25" s="992"/>
      <c r="BF25" s="992"/>
      <c r="BG25" s="992"/>
      <c r="BH25" s="993"/>
    </row>
    <row r="26" spans="2:60" ht="18" customHeight="1" thickBot="1">
      <c r="B26" s="1025"/>
      <c r="C26" s="1026"/>
      <c r="D26" s="1026"/>
      <c r="E26" s="1026"/>
      <c r="F26" s="1027"/>
      <c r="G26" s="1064"/>
      <c r="H26" s="1065"/>
      <c r="I26" s="1065"/>
      <c r="J26" s="1065"/>
      <c r="K26" s="1065"/>
      <c r="L26" s="1065"/>
      <c r="M26" s="1065"/>
      <c r="N26" s="1065"/>
      <c r="O26" s="1065"/>
      <c r="P26" s="1065"/>
      <c r="Q26" s="1065"/>
      <c r="R26" s="1065"/>
      <c r="S26" s="1065"/>
      <c r="T26" s="1066"/>
      <c r="U26" s="191"/>
      <c r="V26" s="525" t="str">
        <f>IFERROR(IF(B9="処遇加算なし","✓",""),"")</f>
        <v/>
      </c>
      <c r="W26" s="1029" t="s">
        <v>2250</v>
      </c>
      <c r="X26" s="1030"/>
      <c r="Y26" s="1030"/>
      <c r="Z26" s="1031"/>
      <c r="AA26" s="997"/>
      <c r="AB26" s="998"/>
      <c r="AC26" s="219"/>
      <c r="AD26" s="986" t="s">
        <v>15</v>
      </c>
      <c r="AE26" s="986"/>
      <c r="AF26" s="986"/>
      <c r="AG26" s="986"/>
      <c r="AH26" s="986"/>
      <c r="AI26" s="997"/>
      <c r="AJ26" s="998"/>
      <c r="AK26" s="220"/>
      <c r="AL26" s="986" t="s">
        <v>15</v>
      </c>
      <c r="AM26" s="986"/>
      <c r="AN26" s="986"/>
      <c r="AO26" s="986"/>
      <c r="AP26" s="986"/>
      <c r="AS26" s="994"/>
      <c r="AT26" s="995"/>
      <c r="AU26" s="995"/>
      <c r="AV26" s="995"/>
      <c r="AW26" s="995"/>
      <c r="AX26" s="995"/>
      <c r="AY26" s="995"/>
      <c r="AZ26" s="995"/>
      <c r="BA26" s="995"/>
      <c r="BB26" s="995"/>
      <c r="BC26" s="995"/>
      <c r="BD26" s="995"/>
      <c r="BE26" s="995"/>
      <c r="BF26" s="995"/>
      <c r="BG26" s="995"/>
      <c r="BH26" s="996"/>
    </row>
    <row r="27" spans="2:60" ht="11.25" customHeight="1" thickBot="1">
      <c r="U27" s="223"/>
      <c r="V27" s="224"/>
      <c r="W27" s="196"/>
      <c r="X27" s="196"/>
      <c r="Y27" s="196"/>
      <c r="Z27" s="196"/>
      <c r="AC27" s="225"/>
      <c r="AD27" s="227"/>
      <c r="AE27" s="227"/>
      <c r="AF27" s="227"/>
      <c r="AG27" s="227"/>
      <c r="AH27" s="227"/>
      <c r="AK27" s="225"/>
      <c r="AL27" s="534"/>
      <c r="AM27" s="534"/>
      <c r="AN27" s="534"/>
      <c r="AO27" s="534"/>
      <c r="AP27" s="534"/>
      <c r="AS27" s="228"/>
      <c r="AT27" s="228"/>
      <c r="AU27" s="228"/>
      <c r="AV27" s="228"/>
      <c r="AW27" s="228"/>
      <c r="AX27" s="228"/>
      <c r="AY27" s="228"/>
      <c r="AZ27" s="228"/>
      <c r="BA27" s="228"/>
      <c r="BB27" s="228"/>
      <c r="BC27" s="228"/>
      <c r="BD27" s="228"/>
      <c r="BE27" s="228"/>
      <c r="BF27" s="228"/>
      <c r="BG27" s="228"/>
      <c r="BH27" s="228"/>
    </row>
    <row r="28" spans="2:60" ht="18" customHeight="1">
      <c r="B28" s="1019" t="s">
        <v>2215</v>
      </c>
      <c r="C28" s="1020"/>
      <c r="D28" s="1020"/>
      <c r="E28" s="1020"/>
      <c r="F28" s="1021"/>
      <c r="G28" s="1061" t="s">
        <v>2212</v>
      </c>
      <c r="H28" s="1061"/>
      <c r="I28" s="1061"/>
      <c r="J28" s="1061"/>
      <c r="K28" s="1061"/>
      <c r="L28" s="1061"/>
      <c r="M28" s="1061"/>
      <c r="N28" s="1061"/>
      <c r="O28" s="1061"/>
      <c r="P28" s="1061"/>
      <c r="Q28" s="1061"/>
      <c r="R28" s="1061"/>
      <c r="S28" s="1061"/>
      <c r="T28" s="1062"/>
      <c r="U28" s="217"/>
      <c r="V28" s="525" t="str">
        <f>IFERROR(IF(OR(B9="処遇加算Ⅰ",B9="処遇加算Ⅱ"),"✓",""),"")</f>
        <v/>
      </c>
      <c r="W28" s="1029" t="s">
        <v>2249</v>
      </c>
      <c r="X28" s="1030"/>
      <c r="Y28" s="1030"/>
      <c r="Z28" s="1031"/>
      <c r="AA28" s="997" t="s">
        <v>12</v>
      </c>
      <c r="AB28" s="998"/>
      <c r="AC28" s="219"/>
      <c r="AD28" s="986" t="s">
        <v>14</v>
      </c>
      <c r="AE28" s="986"/>
      <c r="AF28" s="986"/>
      <c r="AG28" s="986"/>
      <c r="AH28" s="986"/>
      <c r="AI28" s="997" t="s">
        <v>12</v>
      </c>
      <c r="AJ28" s="998"/>
      <c r="AK28" s="219"/>
      <c r="AL28" s="986" t="s">
        <v>14</v>
      </c>
      <c r="AM28" s="986"/>
      <c r="AN28" s="986"/>
      <c r="AO28" s="986"/>
      <c r="AP28" s="986"/>
      <c r="AS28" s="98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990"/>
    </row>
    <row r="29" spans="2:60" ht="21" customHeight="1">
      <c r="B29" s="1022"/>
      <c r="C29" s="1023"/>
      <c r="D29" s="1023"/>
      <c r="E29" s="1023"/>
      <c r="F29" s="1024"/>
      <c r="G29" s="1045"/>
      <c r="H29" s="1045"/>
      <c r="I29" s="1045"/>
      <c r="J29" s="1045"/>
      <c r="K29" s="1045"/>
      <c r="L29" s="1045"/>
      <c r="M29" s="1045"/>
      <c r="N29" s="1045"/>
      <c r="O29" s="1045"/>
      <c r="P29" s="1045"/>
      <c r="Q29" s="1045"/>
      <c r="R29" s="1045"/>
      <c r="S29" s="1045"/>
      <c r="T29" s="1063"/>
      <c r="U29" s="217"/>
      <c r="V29" s="525" t="str">
        <f>IFERROR(IF(B9="処遇加算Ⅲ","✓",""),"")</f>
        <v/>
      </c>
      <c r="W29" s="1029" t="s">
        <v>19</v>
      </c>
      <c r="X29" s="1030"/>
      <c r="Y29" s="1030"/>
      <c r="Z29" s="1031"/>
      <c r="AA29" s="997"/>
      <c r="AB29" s="998"/>
      <c r="AC29" s="219"/>
      <c r="AD29" s="985" t="s">
        <v>17</v>
      </c>
      <c r="AE29" s="985"/>
      <c r="AF29" s="985"/>
      <c r="AG29" s="985"/>
      <c r="AH29" s="985"/>
      <c r="AI29" s="997"/>
      <c r="AJ29" s="998"/>
      <c r="AK29" s="220"/>
      <c r="AL29" s="985" t="s">
        <v>17</v>
      </c>
      <c r="AM29" s="985"/>
      <c r="AN29" s="985"/>
      <c r="AO29" s="985"/>
      <c r="AP29" s="985"/>
      <c r="AS29" s="991"/>
      <c r="AT29" s="992"/>
      <c r="AU29" s="992"/>
      <c r="AV29" s="992"/>
      <c r="AW29" s="992"/>
      <c r="AX29" s="992"/>
      <c r="AY29" s="992"/>
      <c r="AZ29" s="992"/>
      <c r="BA29" s="992"/>
      <c r="BB29" s="992"/>
      <c r="BC29" s="992"/>
      <c r="BD29" s="992"/>
      <c r="BE29" s="992"/>
      <c r="BF29" s="992"/>
      <c r="BG29" s="992"/>
      <c r="BH29" s="993"/>
    </row>
    <row r="30" spans="2:60" ht="18" customHeight="1" thickBot="1">
      <c r="B30" s="1025"/>
      <c r="C30" s="1026"/>
      <c r="D30" s="1026"/>
      <c r="E30" s="1026"/>
      <c r="F30" s="1027"/>
      <c r="G30" s="1065"/>
      <c r="H30" s="1065"/>
      <c r="I30" s="1065"/>
      <c r="J30" s="1065"/>
      <c r="K30" s="1065"/>
      <c r="L30" s="1065"/>
      <c r="M30" s="1065"/>
      <c r="N30" s="1065"/>
      <c r="O30" s="1065"/>
      <c r="P30" s="1065"/>
      <c r="Q30" s="1065"/>
      <c r="R30" s="1065"/>
      <c r="S30" s="1065"/>
      <c r="T30" s="1066"/>
      <c r="U30" s="191"/>
      <c r="V30" s="525" t="str">
        <f>IFERROR(IF(B9="処遇加算なし","✓",""),"")</f>
        <v/>
      </c>
      <c r="W30" s="1029" t="s">
        <v>2250</v>
      </c>
      <c r="X30" s="1030"/>
      <c r="Y30" s="1030"/>
      <c r="Z30" s="1031"/>
      <c r="AA30" s="997"/>
      <c r="AB30" s="998"/>
      <c r="AC30" s="219"/>
      <c r="AD30" s="986" t="s">
        <v>15</v>
      </c>
      <c r="AE30" s="986"/>
      <c r="AF30" s="986"/>
      <c r="AG30" s="986"/>
      <c r="AH30" s="986"/>
      <c r="AI30" s="997"/>
      <c r="AJ30" s="998"/>
      <c r="AK30" s="220"/>
      <c r="AL30" s="986" t="s">
        <v>15</v>
      </c>
      <c r="AM30" s="986"/>
      <c r="AN30" s="986"/>
      <c r="AO30" s="986"/>
      <c r="AP30" s="986"/>
      <c r="AS30" s="994"/>
      <c r="AT30" s="995"/>
      <c r="AU30" s="995"/>
      <c r="AV30" s="995"/>
      <c r="AW30" s="995"/>
      <c r="AX30" s="995"/>
      <c r="AY30" s="995"/>
      <c r="AZ30" s="995"/>
      <c r="BA30" s="995"/>
      <c r="BB30" s="995"/>
      <c r="BC30" s="995"/>
      <c r="BD30" s="995"/>
      <c r="BE30" s="995"/>
      <c r="BF30" s="995"/>
      <c r="BG30" s="995"/>
      <c r="BH30" s="996"/>
    </row>
    <row r="31" spans="2:60" ht="11.25" customHeight="1" thickBot="1">
      <c r="U31" s="223"/>
      <c r="V31" s="224"/>
      <c r="W31" s="196"/>
      <c r="X31" s="196"/>
      <c r="Y31" s="196"/>
      <c r="Z31" s="196"/>
      <c r="AC31" s="225"/>
      <c r="AD31" s="227"/>
      <c r="AE31" s="227"/>
      <c r="AF31" s="227"/>
      <c r="AG31" s="227"/>
      <c r="AH31" s="227"/>
      <c r="AK31" s="225"/>
      <c r="AL31" s="534"/>
      <c r="AM31" s="534"/>
      <c r="AN31" s="534"/>
      <c r="AO31" s="534"/>
      <c r="AP31" s="534"/>
      <c r="AS31" s="228"/>
      <c r="AT31" s="228"/>
      <c r="AU31" s="228"/>
      <c r="AV31" s="228"/>
      <c r="AW31" s="228"/>
      <c r="AX31" s="228"/>
      <c r="AY31" s="228"/>
      <c r="AZ31" s="228"/>
      <c r="BA31" s="228"/>
      <c r="BB31" s="228"/>
      <c r="BC31" s="228"/>
      <c r="BD31" s="228"/>
      <c r="BE31" s="228"/>
      <c r="BF31" s="228"/>
      <c r="BG31" s="228"/>
      <c r="BH31" s="228"/>
    </row>
    <row r="32" spans="2:60" ht="15" customHeight="1">
      <c r="B32" s="1018" t="s">
        <v>2216</v>
      </c>
      <c r="C32" s="1018"/>
      <c r="D32" s="1018"/>
      <c r="E32" s="1018"/>
      <c r="F32" s="1018"/>
      <c r="G32" s="1028" t="s">
        <v>2213</v>
      </c>
      <c r="H32" s="1028"/>
      <c r="I32" s="1028"/>
      <c r="J32" s="1028"/>
      <c r="K32" s="1028"/>
      <c r="L32" s="1028"/>
      <c r="M32" s="1028"/>
      <c r="N32" s="1028"/>
      <c r="O32" s="1028"/>
      <c r="P32" s="1028"/>
      <c r="Q32" s="1028"/>
      <c r="R32" s="1028"/>
      <c r="S32" s="1028"/>
      <c r="T32" s="1028"/>
      <c r="U32" s="217"/>
      <c r="V32" s="525" t="str">
        <f>IFERROR(IF(B9="処遇加算Ⅰ","✓",""),"")</f>
        <v/>
      </c>
      <c r="W32" s="1011" t="s">
        <v>14</v>
      </c>
      <c r="X32" s="1012"/>
      <c r="Y32" s="1012"/>
      <c r="Z32" s="1013"/>
      <c r="AA32" s="1067" t="s">
        <v>12</v>
      </c>
      <c r="AB32" s="998"/>
      <c r="AC32" s="219"/>
      <c r="AD32" s="986" t="s">
        <v>14</v>
      </c>
      <c r="AE32" s="986"/>
      <c r="AF32" s="986"/>
      <c r="AG32" s="986"/>
      <c r="AH32" s="986"/>
      <c r="AI32" s="1067" t="s">
        <v>12</v>
      </c>
      <c r="AJ32" s="998"/>
      <c r="AK32" s="219"/>
      <c r="AL32" s="986" t="s">
        <v>14</v>
      </c>
      <c r="AM32" s="986"/>
      <c r="AN32" s="986"/>
      <c r="AO32" s="986"/>
      <c r="AP32" s="986"/>
      <c r="AS32" s="98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990"/>
    </row>
    <row r="33" spans="2:82" ht="21" customHeight="1">
      <c r="B33" s="1018"/>
      <c r="C33" s="1018"/>
      <c r="D33" s="1018"/>
      <c r="E33" s="1018"/>
      <c r="F33" s="1018"/>
      <c r="G33" s="1028"/>
      <c r="H33" s="1028"/>
      <c r="I33" s="1028"/>
      <c r="J33" s="1028"/>
      <c r="K33" s="1028"/>
      <c r="L33" s="1028"/>
      <c r="M33" s="1028"/>
      <c r="N33" s="1028"/>
      <c r="O33" s="1028"/>
      <c r="P33" s="1028"/>
      <c r="Q33" s="1028"/>
      <c r="R33" s="1028"/>
      <c r="S33" s="1028"/>
      <c r="T33" s="1028"/>
      <c r="U33" s="217"/>
      <c r="V33" s="525" t="str">
        <f>IFERROR(IF(AND(B9&lt;&gt;"",B9&lt;&gt;"処遇加算Ⅰ"),"✓",""),"")</f>
        <v/>
      </c>
      <c r="W33" s="1011" t="s">
        <v>15</v>
      </c>
      <c r="X33" s="1012"/>
      <c r="Y33" s="1012"/>
      <c r="Z33" s="1013"/>
      <c r="AA33" s="1067"/>
      <c r="AB33" s="998"/>
      <c r="AC33" s="219"/>
      <c r="AD33" s="1014" t="s">
        <v>17</v>
      </c>
      <c r="AE33" s="1014"/>
      <c r="AF33" s="1014"/>
      <c r="AG33" s="1014"/>
      <c r="AH33" s="1014"/>
      <c r="AI33" s="1067"/>
      <c r="AJ33" s="998"/>
      <c r="AK33" s="229"/>
      <c r="AL33" s="985" t="s">
        <v>17</v>
      </c>
      <c r="AM33" s="985"/>
      <c r="AN33" s="985"/>
      <c r="AO33" s="985"/>
      <c r="AP33" s="985"/>
      <c r="AS33" s="991"/>
      <c r="AT33" s="992"/>
      <c r="AU33" s="992"/>
      <c r="AV33" s="992"/>
      <c r="AW33" s="992"/>
      <c r="AX33" s="992"/>
      <c r="AY33" s="992"/>
      <c r="AZ33" s="992"/>
      <c r="BA33" s="992"/>
      <c r="BB33" s="992"/>
      <c r="BC33" s="992"/>
      <c r="BD33" s="992"/>
      <c r="BE33" s="992"/>
      <c r="BF33" s="992"/>
      <c r="BG33" s="992"/>
      <c r="BH33" s="993"/>
    </row>
    <row r="34" spans="2:82" ht="15" customHeight="1" thickBot="1">
      <c r="B34" s="1018"/>
      <c r="C34" s="1018"/>
      <c r="D34" s="1018"/>
      <c r="E34" s="1018"/>
      <c r="F34" s="1018"/>
      <c r="G34" s="1028"/>
      <c r="H34" s="1028"/>
      <c r="I34" s="1028"/>
      <c r="J34" s="1028"/>
      <c r="K34" s="1028"/>
      <c r="L34" s="1028"/>
      <c r="M34" s="1028"/>
      <c r="N34" s="1028"/>
      <c r="O34" s="1028"/>
      <c r="P34" s="1028"/>
      <c r="Q34" s="1028"/>
      <c r="R34" s="1028"/>
      <c r="S34" s="1028"/>
      <c r="T34" s="1028"/>
      <c r="U34" s="191"/>
      <c r="V34" s="224"/>
      <c r="W34" s="196"/>
      <c r="X34" s="196"/>
      <c r="Y34" s="196"/>
      <c r="Z34" s="196"/>
      <c r="AA34" s="1067"/>
      <c r="AB34" s="998"/>
      <c r="AC34" s="219"/>
      <c r="AD34" s="984" t="s">
        <v>15</v>
      </c>
      <c r="AE34" s="984"/>
      <c r="AF34" s="984"/>
      <c r="AG34" s="984"/>
      <c r="AH34" s="984"/>
      <c r="AI34" s="1067"/>
      <c r="AJ34" s="998"/>
      <c r="AK34" s="219"/>
      <c r="AL34" s="984" t="s">
        <v>15</v>
      </c>
      <c r="AM34" s="984"/>
      <c r="AN34" s="984"/>
      <c r="AO34" s="984"/>
      <c r="AP34" s="984"/>
      <c r="AS34" s="994"/>
      <c r="AT34" s="995"/>
      <c r="AU34" s="995"/>
      <c r="AV34" s="995"/>
      <c r="AW34" s="995"/>
      <c r="AX34" s="995"/>
      <c r="AY34" s="995"/>
      <c r="AZ34" s="995"/>
      <c r="BA34" s="995"/>
      <c r="BB34" s="995"/>
      <c r="BC34" s="995"/>
      <c r="BD34" s="995"/>
      <c r="BE34" s="995"/>
      <c r="BF34" s="995"/>
      <c r="BG34" s="995"/>
      <c r="BH34" s="996"/>
    </row>
    <row r="35" spans="2:82" ht="11.25" customHeight="1" thickBot="1">
      <c r="B35" s="230"/>
      <c r="C35" s="230"/>
      <c r="D35" s="230"/>
      <c r="E35" s="230"/>
      <c r="F35" s="230"/>
      <c r="G35" s="231"/>
      <c r="H35" s="231"/>
      <c r="I35" s="231"/>
      <c r="J35" s="231"/>
      <c r="K35" s="231"/>
      <c r="L35" s="231"/>
      <c r="M35" s="231"/>
      <c r="N35" s="231"/>
      <c r="O35" s="231"/>
      <c r="P35" s="231"/>
      <c r="Q35" s="231"/>
      <c r="R35" s="231"/>
      <c r="S35" s="231"/>
      <c r="T35" s="231"/>
      <c r="U35" s="223"/>
      <c r="V35" s="224"/>
      <c r="W35" s="196"/>
      <c r="X35" s="196"/>
      <c r="Y35" s="196"/>
      <c r="Z35" s="196"/>
      <c r="AC35" s="225"/>
      <c r="AD35" s="196"/>
      <c r="AE35" s="196"/>
      <c r="AF35" s="196"/>
      <c r="AG35" s="196"/>
      <c r="AH35" s="196"/>
      <c r="AK35" s="225"/>
      <c r="AL35" s="196"/>
      <c r="AM35" s="196"/>
      <c r="AN35" s="196"/>
      <c r="AO35" s="196"/>
      <c r="AP35" s="196"/>
      <c r="AR35" s="223"/>
      <c r="AS35" s="228"/>
      <c r="AT35" s="228"/>
      <c r="AU35" s="228"/>
      <c r="AV35" s="228"/>
      <c r="AW35" s="228"/>
      <c r="AX35" s="228"/>
      <c r="AY35" s="228"/>
      <c r="AZ35" s="228"/>
      <c r="BA35" s="228"/>
      <c r="BB35" s="228"/>
      <c r="BC35" s="228"/>
      <c r="BD35" s="228"/>
      <c r="BE35" s="228"/>
      <c r="BF35" s="228"/>
      <c r="BG35" s="228"/>
      <c r="BH35" s="228"/>
    </row>
    <row r="36" spans="2:82" ht="17.100000000000001" customHeight="1">
      <c r="B36" s="1018" t="s">
        <v>2217</v>
      </c>
      <c r="C36" s="1018"/>
      <c r="D36" s="1018"/>
      <c r="E36" s="1018"/>
      <c r="F36" s="1018"/>
      <c r="G36" s="1010" t="s">
        <v>2258</v>
      </c>
      <c r="H36" s="1010"/>
      <c r="I36" s="1010"/>
      <c r="J36" s="1010"/>
      <c r="K36" s="1010"/>
      <c r="L36" s="1010"/>
      <c r="M36" s="1010"/>
      <c r="N36" s="1010"/>
      <c r="O36" s="1010"/>
      <c r="P36" s="1010"/>
      <c r="Q36" s="1010"/>
      <c r="R36" s="1010"/>
      <c r="S36" s="1010"/>
      <c r="T36" s="1010"/>
      <c r="U36" s="217"/>
      <c r="V36" s="525" t="str">
        <f>IFERROR(IF(OR(G9="特定加算Ⅰ",G9="特定加算Ⅱ"),"✓",""),"")</f>
        <v/>
      </c>
      <c r="W36" s="1011" t="s">
        <v>14</v>
      </c>
      <c r="X36" s="1012"/>
      <c r="Y36" s="1012"/>
      <c r="Z36" s="1013"/>
      <c r="AA36" s="997" t="s">
        <v>12</v>
      </c>
      <c r="AB36" s="998"/>
      <c r="AC36" s="219"/>
      <c r="AD36" s="984" t="s">
        <v>14</v>
      </c>
      <c r="AE36" s="984"/>
      <c r="AF36" s="984"/>
      <c r="AG36" s="984"/>
      <c r="AH36" s="984"/>
      <c r="AI36" s="997" t="s">
        <v>12</v>
      </c>
      <c r="AJ36" s="998"/>
      <c r="AK36" s="219"/>
      <c r="AL36" s="984" t="s">
        <v>14</v>
      </c>
      <c r="AM36" s="984"/>
      <c r="AN36" s="984"/>
      <c r="AO36" s="984"/>
      <c r="AP36" s="984"/>
      <c r="AS36" s="98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990"/>
    </row>
    <row r="37" spans="2:82" ht="21" customHeight="1">
      <c r="B37" s="1018"/>
      <c r="C37" s="1018"/>
      <c r="D37" s="1018"/>
      <c r="E37" s="1018"/>
      <c r="F37" s="1018"/>
      <c r="G37" s="1010"/>
      <c r="H37" s="1010"/>
      <c r="I37" s="1010"/>
      <c r="J37" s="1010"/>
      <c r="K37" s="1010"/>
      <c r="L37" s="1010"/>
      <c r="M37" s="1010"/>
      <c r="N37" s="1010"/>
      <c r="O37" s="1010"/>
      <c r="P37" s="1010"/>
      <c r="Q37" s="1010"/>
      <c r="R37" s="1010"/>
      <c r="S37" s="1010"/>
      <c r="T37" s="1010"/>
      <c r="U37" s="217"/>
      <c r="V37" s="525" t="str">
        <f>IFERROR(IF(G9="特定加算なし","✓",""),"")</f>
        <v/>
      </c>
      <c r="W37" s="1011" t="s">
        <v>15</v>
      </c>
      <c r="X37" s="1012"/>
      <c r="Y37" s="1012"/>
      <c r="Z37" s="1013"/>
      <c r="AA37" s="997"/>
      <c r="AB37" s="998"/>
      <c r="AC37" s="980" t="s">
        <v>2360</v>
      </c>
      <c r="AD37" s="981"/>
      <c r="AE37" s="981"/>
      <c r="AF37" s="981"/>
      <c r="AG37" s="982"/>
      <c r="AH37" s="983"/>
      <c r="AI37" s="997"/>
      <c r="AJ37" s="998"/>
      <c r="AK37" s="980" t="s">
        <v>2360</v>
      </c>
      <c r="AL37" s="981"/>
      <c r="AM37" s="981"/>
      <c r="AN37" s="981"/>
      <c r="AO37" s="982"/>
      <c r="AP37" s="983"/>
      <c r="AS37" s="991"/>
      <c r="AT37" s="992"/>
      <c r="AU37" s="992"/>
      <c r="AV37" s="992"/>
      <c r="AW37" s="992"/>
      <c r="AX37" s="992"/>
      <c r="AY37" s="992"/>
      <c r="AZ37" s="992"/>
      <c r="BA37" s="992"/>
      <c r="BB37" s="992"/>
      <c r="BC37" s="992"/>
      <c r="BD37" s="992"/>
      <c r="BE37" s="992"/>
      <c r="BF37" s="992"/>
      <c r="BG37" s="992"/>
      <c r="BH37" s="993"/>
    </row>
    <row r="38" spans="2:82" ht="17.100000000000001" customHeight="1" thickBot="1">
      <c r="B38" s="1018"/>
      <c r="C38" s="1018"/>
      <c r="D38" s="1018"/>
      <c r="E38" s="1018"/>
      <c r="F38" s="1018"/>
      <c r="G38" s="1010"/>
      <c r="H38" s="1010"/>
      <c r="I38" s="1010"/>
      <c r="J38" s="1010"/>
      <c r="K38" s="1010"/>
      <c r="L38" s="1010"/>
      <c r="M38" s="1010"/>
      <c r="N38" s="1010"/>
      <c r="O38" s="1010"/>
      <c r="P38" s="1010"/>
      <c r="Q38" s="1010"/>
      <c r="R38" s="1010"/>
      <c r="S38" s="1010"/>
      <c r="T38" s="1010"/>
      <c r="U38" s="217"/>
      <c r="Z38" s="232"/>
      <c r="AA38" s="1067"/>
      <c r="AB38" s="998"/>
      <c r="AC38" s="219"/>
      <c r="AD38" s="984" t="s">
        <v>15</v>
      </c>
      <c r="AE38" s="984"/>
      <c r="AF38" s="984"/>
      <c r="AG38" s="984"/>
      <c r="AH38" s="984"/>
      <c r="AI38" s="997"/>
      <c r="AJ38" s="998"/>
      <c r="AK38" s="219"/>
      <c r="AL38" s="984" t="s">
        <v>15</v>
      </c>
      <c r="AM38" s="984"/>
      <c r="AN38" s="984"/>
      <c r="AO38" s="984"/>
      <c r="AP38" s="984"/>
      <c r="AS38" s="994"/>
      <c r="AT38" s="995"/>
      <c r="AU38" s="995"/>
      <c r="AV38" s="995"/>
      <c r="AW38" s="995"/>
      <c r="AX38" s="995"/>
      <c r="AY38" s="995"/>
      <c r="AZ38" s="995"/>
      <c r="BA38" s="995"/>
      <c r="BB38" s="995"/>
      <c r="BC38" s="995"/>
      <c r="BD38" s="995"/>
      <c r="BE38" s="995"/>
      <c r="BF38" s="995"/>
      <c r="BG38" s="995"/>
      <c r="BH38" s="996"/>
    </row>
    <row r="39" spans="2:82" ht="11.25" customHeight="1" thickBot="1">
      <c r="B39" s="230"/>
      <c r="C39" s="230"/>
      <c r="D39" s="230"/>
      <c r="E39" s="230"/>
      <c r="F39" s="230"/>
      <c r="G39" s="231"/>
      <c r="H39" s="231"/>
      <c r="I39" s="231"/>
      <c r="J39" s="231"/>
      <c r="K39" s="231"/>
      <c r="L39" s="231"/>
      <c r="M39" s="231"/>
      <c r="N39" s="231"/>
      <c r="O39" s="231"/>
      <c r="P39" s="231"/>
      <c r="Q39" s="231"/>
      <c r="R39" s="231"/>
      <c r="S39" s="231"/>
      <c r="T39" s="231"/>
      <c r="V39" s="224"/>
      <c r="W39" s="196"/>
      <c r="X39" s="196"/>
      <c r="Y39" s="196"/>
      <c r="Z39" s="196"/>
      <c r="AC39" s="225"/>
      <c r="AD39" s="196"/>
      <c r="AE39" s="196"/>
      <c r="AF39" s="196"/>
      <c r="AG39" s="196"/>
      <c r="AH39" s="196"/>
      <c r="AK39" s="225"/>
      <c r="AL39" s="196"/>
      <c r="AM39" s="196"/>
      <c r="AN39" s="196"/>
      <c r="AO39" s="196"/>
      <c r="AP39" s="196"/>
      <c r="AS39" s="535"/>
      <c r="AT39" s="535"/>
      <c r="AU39" s="535"/>
      <c r="AV39" s="535"/>
      <c r="AW39" s="535"/>
      <c r="AX39" s="535"/>
      <c r="AY39" s="535"/>
      <c r="AZ39" s="535"/>
      <c r="BA39" s="535"/>
      <c r="BB39" s="535"/>
      <c r="BC39" s="535"/>
      <c r="BD39" s="535"/>
      <c r="BE39" s="535"/>
      <c r="BF39" s="535"/>
      <c r="BG39" s="535"/>
      <c r="BH39" s="535"/>
    </row>
    <row r="40" spans="2:82" ht="17.100000000000001" customHeight="1">
      <c r="B40" s="1018" t="s">
        <v>2218</v>
      </c>
      <c r="C40" s="1018"/>
      <c r="D40" s="1018"/>
      <c r="E40" s="1018"/>
      <c r="F40" s="1018"/>
      <c r="G40" s="1028" t="str">
        <f>IFERROR(VLOOKUP(Y5,【参考】数式用!AS5:AT29,2,0),"")</f>
        <v/>
      </c>
      <c r="H40" s="1028"/>
      <c r="I40" s="1028"/>
      <c r="J40" s="1028"/>
      <c r="K40" s="1028"/>
      <c r="L40" s="1028"/>
      <c r="M40" s="1028"/>
      <c r="N40" s="1028"/>
      <c r="O40" s="1028"/>
      <c r="P40" s="1028"/>
      <c r="Q40" s="1028"/>
      <c r="R40" s="1028"/>
      <c r="S40" s="1028"/>
      <c r="T40" s="1028"/>
      <c r="U40" s="191"/>
      <c r="V40" s="525" t="str">
        <f>IFERROR(IF(G9="特定加算Ⅰ","✓",""),"")</f>
        <v/>
      </c>
      <c r="W40" s="1011" t="s">
        <v>14</v>
      </c>
      <c r="X40" s="1012"/>
      <c r="Y40" s="1012"/>
      <c r="Z40" s="1013"/>
      <c r="AA40" s="997" t="s">
        <v>12</v>
      </c>
      <c r="AB40" s="998"/>
      <c r="AC40" s="219"/>
      <c r="AD40" s="984" t="s">
        <v>14</v>
      </c>
      <c r="AE40" s="984"/>
      <c r="AF40" s="984"/>
      <c r="AG40" s="984"/>
      <c r="AH40" s="984"/>
      <c r="AI40" s="997" t="s">
        <v>12</v>
      </c>
      <c r="AJ40" s="998"/>
      <c r="AK40" s="219"/>
      <c r="AL40" s="984" t="s">
        <v>14</v>
      </c>
      <c r="AM40" s="984"/>
      <c r="AN40" s="984"/>
      <c r="AO40" s="984"/>
      <c r="AP40" s="984"/>
      <c r="AS40" s="98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990"/>
    </row>
    <row r="41" spans="2:82" ht="22.5" customHeight="1">
      <c r="B41" s="1018"/>
      <c r="C41" s="1018"/>
      <c r="D41" s="1018"/>
      <c r="E41" s="1018"/>
      <c r="F41" s="1018"/>
      <c r="G41" s="1028"/>
      <c r="H41" s="1028"/>
      <c r="I41" s="1028"/>
      <c r="J41" s="1028"/>
      <c r="K41" s="1028"/>
      <c r="L41" s="1028"/>
      <c r="M41" s="1028"/>
      <c r="N41" s="1028"/>
      <c r="O41" s="1028"/>
      <c r="P41" s="1028"/>
      <c r="Q41" s="1028"/>
      <c r="R41" s="1028"/>
      <c r="S41" s="1028"/>
      <c r="T41" s="1028"/>
      <c r="U41" s="191"/>
      <c r="V41" s="525" t="str">
        <f>IFERROR(IF(OR(G9="特定加算Ⅱ",G9="特定加算なし"),"✓",""),"")</f>
        <v/>
      </c>
      <c r="W41" s="1011" t="s">
        <v>15</v>
      </c>
      <c r="X41" s="1012"/>
      <c r="Y41" s="1012"/>
      <c r="Z41" s="1013"/>
      <c r="AA41" s="997"/>
      <c r="AB41" s="998"/>
      <c r="AC41" s="233" t="s">
        <v>85</v>
      </c>
      <c r="AD41" s="1132"/>
      <c r="AE41" s="1133"/>
      <c r="AF41" s="1133"/>
      <c r="AG41" s="1133"/>
      <c r="AH41" s="1134"/>
      <c r="AI41" s="997"/>
      <c r="AJ41" s="998"/>
      <c r="AK41" s="233" t="s">
        <v>85</v>
      </c>
      <c r="AL41" s="1132"/>
      <c r="AM41" s="1133"/>
      <c r="AN41" s="1133"/>
      <c r="AO41" s="1133"/>
      <c r="AP41" s="1134"/>
      <c r="AS41" s="991"/>
      <c r="AT41" s="992"/>
      <c r="AU41" s="992"/>
      <c r="AV41" s="992"/>
      <c r="AW41" s="992"/>
      <c r="AX41" s="992"/>
      <c r="AY41" s="992"/>
      <c r="AZ41" s="992"/>
      <c r="BA41" s="992"/>
      <c r="BB41" s="992"/>
      <c r="BC41" s="992"/>
      <c r="BD41" s="992"/>
      <c r="BE41" s="992"/>
      <c r="BF41" s="992"/>
      <c r="BG41" s="992"/>
      <c r="BH41" s="993"/>
    </row>
    <row r="42" spans="2:82" ht="17.100000000000001" customHeight="1" thickBot="1">
      <c r="B42" s="1018"/>
      <c r="C42" s="1018"/>
      <c r="D42" s="1018"/>
      <c r="E42" s="1018"/>
      <c r="F42" s="1018"/>
      <c r="G42" s="1028"/>
      <c r="H42" s="1028"/>
      <c r="I42" s="1028"/>
      <c r="J42" s="1028"/>
      <c r="K42" s="1028"/>
      <c r="L42" s="1028"/>
      <c r="M42" s="1028"/>
      <c r="N42" s="1028"/>
      <c r="O42" s="1028"/>
      <c r="P42" s="1028"/>
      <c r="Q42" s="1028"/>
      <c r="R42" s="1028"/>
      <c r="S42" s="1028"/>
      <c r="T42" s="1028"/>
      <c r="U42" s="191"/>
      <c r="V42" s="184"/>
      <c r="W42" s="234"/>
      <c r="X42" s="234"/>
      <c r="Y42" s="234"/>
      <c r="Z42" s="234"/>
      <c r="AA42" s="528"/>
      <c r="AB42" s="528"/>
      <c r="AC42" s="235"/>
      <c r="AD42" s="984" t="s">
        <v>15</v>
      </c>
      <c r="AE42" s="984"/>
      <c r="AF42" s="984"/>
      <c r="AG42" s="984"/>
      <c r="AH42" s="984"/>
      <c r="AI42" s="528"/>
      <c r="AJ42" s="528"/>
      <c r="AK42" s="235"/>
      <c r="AL42" s="984" t="s">
        <v>15</v>
      </c>
      <c r="AM42" s="984"/>
      <c r="AN42" s="984"/>
      <c r="AO42" s="984"/>
      <c r="AP42" s="984"/>
      <c r="AS42" s="994"/>
      <c r="AT42" s="995"/>
      <c r="AU42" s="995"/>
      <c r="AV42" s="995"/>
      <c r="AW42" s="995"/>
      <c r="AX42" s="995"/>
      <c r="AY42" s="995"/>
      <c r="AZ42" s="995"/>
      <c r="BA42" s="995"/>
      <c r="BB42" s="995"/>
      <c r="BC42" s="995"/>
      <c r="BD42" s="995"/>
      <c r="BE42" s="995"/>
      <c r="BF42" s="995"/>
      <c r="BG42" s="995"/>
      <c r="BH42" s="996"/>
    </row>
    <row r="43" spans="2:82" ht="11.25" customHeight="1" thickBot="1">
      <c r="B43" s="230"/>
      <c r="C43" s="230"/>
      <c r="D43" s="230"/>
      <c r="E43" s="230"/>
      <c r="F43" s="230"/>
      <c r="G43" s="236"/>
      <c r="H43" s="236"/>
      <c r="I43" s="236"/>
      <c r="J43" s="236"/>
      <c r="K43" s="236"/>
      <c r="L43" s="236"/>
      <c r="M43" s="236"/>
      <c r="N43" s="236"/>
      <c r="O43" s="236"/>
      <c r="P43" s="236"/>
      <c r="Q43" s="236"/>
      <c r="R43" s="236"/>
      <c r="S43" s="236"/>
      <c r="T43" s="236"/>
      <c r="U43" s="223"/>
      <c r="V43" s="224"/>
      <c r="W43" s="196"/>
      <c r="X43" s="196"/>
      <c r="Y43" s="196"/>
      <c r="Z43" s="196"/>
      <c r="AD43" s="196"/>
      <c r="AE43" s="196"/>
      <c r="AF43" s="196"/>
      <c r="AG43" s="196"/>
      <c r="AH43" s="196"/>
      <c r="AL43" s="196"/>
      <c r="AM43" s="196"/>
      <c r="AN43" s="196"/>
      <c r="AO43" s="196"/>
      <c r="AP43" s="196"/>
      <c r="AS43" s="228"/>
      <c r="AT43" s="228"/>
      <c r="AU43" s="228"/>
      <c r="AV43" s="228"/>
      <c r="AW43" s="228"/>
      <c r="AX43" s="228"/>
      <c r="AY43" s="228"/>
      <c r="AZ43" s="228"/>
      <c r="BA43" s="228"/>
      <c r="BB43" s="228"/>
      <c r="BC43" s="228"/>
      <c r="BD43" s="228"/>
      <c r="BE43" s="228"/>
      <c r="BF43" s="228"/>
      <c r="BG43" s="228"/>
      <c r="BH43" s="228"/>
    </row>
    <row r="44" spans="2:82" ht="17.100000000000001" customHeight="1">
      <c r="B44" s="1018" t="s">
        <v>2219</v>
      </c>
      <c r="C44" s="1018"/>
      <c r="D44" s="1018"/>
      <c r="E44" s="1018"/>
      <c r="F44" s="1018"/>
      <c r="G44" s="1028" t="s">
        <v>2156</v>
      </c>
      <c r="H44" s="1028"/>
      <c r="I44" s="1028"/>
      <c r="J44" s="1028"/>
      <c r="K44" s="1028"/>
      <c r="L44" s="1028"/>
      <c r="M44" s="1028"/>
      <c r="N44" s="1028"/>
      <c r="O44" s="1028"/>
      <c r="P44" s="1028"/>
      <c r="Q44" s="1028"/>
      <c r="R44" s="1028"/>
      <c r="S44" s="1028"/>
      <c r="T44" s="1028"/>
      <c r="U44" s="217"/>
      <c r="V44" s="525" t="str">
        <f>IFERROR(IF(OR(G9="特定加算Ⅰ",G9="特定加算Ⅱ"),"✓",""),"")</f>
        <v/>
      </c>
      <c r="W44" s="1011" t="s">
        <v>14</v>
      </c>
      <c r="X44" s="1012"/>
      <c r="Y44" s="1012"/>
      <c r="Z44" s="1013"/>
      <c r="AA44" s="997" t="s">
        <v>12</v>
      </c>
      <c r="AB44" s="998"/>
      <c r="AC44" s="219"/>
      <c r="AD44" s="984" t="s">
        <v>14</v>
      </c>
      <c r="AE44" s="984"/>
      <c r="AF44" s="984"/>
      <c r="AG44" s="984"/>
      <c r="AH44" s="984"/>
      <c r="AI44" s="997" t="s">
        <v>12</v>
      </c>
      <c r="AJ44" s="998"/>
      <c r="AK44" s="219"/>
      <c r="AL44" s="984" t="s">
        <v>14</v>
      </c>
      <c r="AM44" s="984"/>
      <c r="AN44" s="984"/>
      <c r="AO44" s="984"/>
      <c r="AP44" s="984"/>
      <c r="AS44" s="988"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990"/>
    </row>
    <row r="45" spans="2:82" ht="17.100000000000001" customHeight="1" thickBot="1">
      <c r="B45" s="1018"/>
      <c r="C45" s="1018"/>
      <c r="D45" s="1018"/>
      <c r="E45" s="1018"/>
      <c r="F45" s="1018"/>
      <c r="G45" s="1028"/>
      <c r="H45" s="1028"/>
      <c r="I45" s="1028"/>
      <c r="J45" s="1028"/>
      <c r="K45" s="1028"/>
      <c r="L45" s="1028"/>
      <c r="M45" s="1028"/>
      <c r="N45" s="1028"/>
      <c r="O45" s="1028"/>
      <c r="P45" s="1028"/>
      <c r="Q45" s="1028"/>
      <c r="R45" s="1028"/>
      <c r="S45" s="1028"/>
      <c r="T45" s="1028"/>
      <c r="U45" s="217"/>
      <c r="V45" s="525" t="str">
        <f>IFERROR(IF(G9="特定加算なし","✓",""),"")</f>
        <v/>
      </c>
      <c r="W45" s="1011" t="s">
        <v>15</v>
      </c>
      <c r="X45" s="1012"/>
      <c r="Y45" s="1012"/>
      <c r="Z45" s="1013"/>
      <c r="AA45" s="997"/>
      <c r="AB45" s="998"/>
      <c r="AC45" s="219"/>
      <c r="AD45" s="984" t="s">
        <v>15</v>
      </c>
      <c r="AE45" s="984"/>
      <c r="AF45" s="984"/>
      <c r="AG45" s="984"/>
      <c r="AH45" s="984"/>
      <c r="AI45" s="997"/>
      <c r="AJ45" s="998"/>
      <c r="AK45" s="219"/>
      <c r="AL45" s="984" t="s">
        <v>15</v>
      </c>
      <c r="AM45" s="984"/>
      <c r="AN45" s="984"/>
      <c r="AO45" s="984"/>
      <c r="AP45" s="984"/>
      <c r="AS45" s="994"/>
      <c r="AT45" s="995"/>
      <c r="AU45" s="995"/>
      <c r="AV45" s="995"/>
      <c r="AW45" s="995"/>
      <c r="AX45" s="995"/>
      <c r="AY45" s="995"/>
      <c r="AZ45" s="995"/>
      <c r="BA45" s="995"/>
      <c r="BB45" s="995"/>
      <c r="BC45" s="995"/>
      <c r="BD45" s="995"/>
      <c r="BE45" s="995"/>
      <c r="BF45" s="995"/>
      <c r="BG45" s="995"/>
      <c r="BH45" s="996"/>
      <c r="BO45" s="237"/>
    </row>
    <row r="46" spans="2:82" ht="11.25" customHeight="1">
      <c r="B46" s="223"/>
      <c r="AJ46" s="238"/>
      <c r="AK46" s="238"/>
      <c r="AL46" s="238"/>
      <c r="AM46" s="238"/>
      <c r="AN46" s="238"/>
      <c r="AO46" s="238"/>
      <c r="AP46" s="238"/>
    </row>
    <row r="47" spans="2:82" ht="21" customHeight="1">
      <c r="B47" s="1102" t="s">
        <v>2311</v>
      </c>
      <c r="C47" s="1102"/>
      <c r="D47" s="1102"/>
      <c r="E47" s="1102"/>
      <c r="F47" s="1102"/>
      <c r="G47" s="1102"/>
      <c r="H47" s="1102"/>
      <c r="I47" s="1102"/>
      <c r="J47" s="1102"/>
      <c r="K47" s="1102"/>
      <c r="L47" s="1102"/>
      <c r="M47" s="1102"/>
      <c r="N47" s="1102"/>
      <c r="O47" s="1102"/>
      <c r="P47" s="1102"/>
      <c r="Q47" s="1102"/>
      <c r="R47" s="1102"/>
      <c r="S47" s="1102"/>
      <c r="T47" s="1102"/>
      <c r="U47" s="1102"/>
      <c r="V47" s="1102"/>
      <c r="W47" s="1102"/>
      <c r="X47" s="1102"/>
      <c r="Y47" s="1102"/>
      <c r="Z47" s="1102"/>
      <c r="AA47" s="1102"/>
      <c r="AB47" s="1102"/>
      <c r="AC47" s="1102"/>
      <c r="AD47" s="1102"/>
      <c r="AE47" s="1102"/>
      <c r="AF47" s="1102"/>
      <c r="AG47" s="1102"/>
      <c r="AH47" s="1102"/>
      <c r="AS47" s="239" t="s">
        <v>2259</v>
      </c>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0"/>
      <c r="BR47" s="240"/>
      <c r="BS47" s="240"/>
      <c r="BT47" s="240"/>
      <c r="BU47" s="240"/>
      <c r="BV47" s="240"/>
      <c r="BW47" s="240"/>
      <c r="BX47" s="240"/>
      <c r="BY47" s="240"/>
      <c r="BZ47" s="240"/>
    </row>
    <row r="48" spans="2:82" ht="12.95" customHeight="1" thickBot="1">
      <c r="B48" s="1143"/>
      <c r="C48" s="1144"/>
      <c r="D48" s="1144"/>
      <c r="E48" s="1144"/>
      <c r="F48" s="1145"/>
      <c r="G48" s="1163" t="str">
        <f>IF(F15=4,"R6.4～R6.5",IF(F15=5,"R6.5",""))</f>
        <v>R6.4～R6.5</v>
      </c>
      <c r="H48" s="1163"/>
      <c r="I48" s="1163"/>
      <c r="J48" s="1163"/>
      <c r="K48" s="1163"/>
      <c r="L48" s="1163"/>
      <c r="M48" s="1163"/>
      <c r="N48" s="1163"/>
      <c r="O48" s="1163"/>
      <c r="P48" s="1163"/>
      <c r="Q48" s="1163"/>
      <c r="R48" s="1163"/>
      <c r="S48" s="1163"/>
      <c r="T48" s="1163"/>
      <c r="U48" s="1163"/>
      <c r="V48" s="1163"/>
      <c r="W48" s="1163"/>
      <c r="X48" s="1163"/>
      <c r="Y48" s="1163"/>
      <c r="Z48" s="1163"/>
      <c r="AA48" s="997" t="s">
        <v>12</v>
      </c>
      <c r="AB48" s="998"/>
      <c r="AC48" s="1163" t="str">
        <f>IF(OR(F15=4,F15=5),"R6.6","R"&amp;D15&amp;"."&amp;F15)&amp;"～R"&amp;K15&amp;"."&amp;M15</f>
        <v>R6.6～R7.3</v>
      </c>
      <c r="AD48" s="1163"/>
      <c r="AE48" s="1163"/>
      <c r="AF48" s="1163"/>
      <c r="AG48" s="1163"/>
      <c r="AH48" s="1163"/>
      <c r="AS48" s="1006" t="str">
        <f>IFERROR(IF(AND(OR(AP58=1,AP58=2),OR(AP59=1,AP59=2),OR(AP60=1,AP60=2)),"処遇加算Ⅰ",IF(AND(OR(AP58=1,AP58=2),OR(AP59=1,AP59=2),OR(AP60=0,AP60=3)),"処遇加算Ⅱ",IF(OR(OR(AP58=1,AP58=2),OR(AP59=1,AP59=2)),"処遇加算Ⅲ",""))),"")</f>
        <v/>
      </c>
      <c r="AT48" s="1006"/>
      <c r="AU48" s="1006"/>
      <c r="AV48" s="1006"/>
      <c r="AW48" s="1006" t="str">
        <f>IFERROR(IF(AND(OR(AP61=1,AP61=2),AP62=1,AP63=1),"特定加算Ⅰ",IF(AND(OR(AP61=1,AP61=2),AP62=2,AP63=1),"特定加算Ⅱ",IF(OR(AP61=3,AP62=2,AP63=2),"特定加算なし",""))),"")</f>
        <v>特定加算なし</v>
      </c>
      <c r="AX48" s="1006"/>
      <c r="AY48" s="1006"/>
      <c r="AZ48" s="1006"/>
      <c r="BA48" s="1006" t="str">
        <f>IFERROR(IF(AP57=1,"ベア加算",IF(AP57=2,"ベア加算なし","")),"")</f>
        <v/>
      </c>
      <c r="BB48" s="1006"/>
      <c r="BC48" s="1006"/>
      <c r="BD48" s="1006"/>
      <c r="BE48" s="1007" t="str">
        <f>AS48&amp;AW48&amp;BA48</f>
        <v>特定加算なし</v>
      </c>
      <c r="BF48" s="1007"/>
      <c r="BG48" s="1007"/>
      <c r="BH48" s="1007"/>
      <c r="BI48" s="1007"/>
      <c r="BJ48" s="1007"/>
      <c r="BK48" s="1007"/>
      <c r="BL48" s="1007"/>
      <c r="BM48" s="1007"/>
      <c r="BN48" s="1007"/>
      <c r="BO48" s="1007"/>
      <c r="BP48" s="1007"/>
      <c r="BQ48" s="240"/>
      <c r="BR48" s="240"/>
      <c r="BS48" s="240"/>
      <c r="BT48" s="240"/>
      <c r="BU48" s="240"/>
      <c r="BV48" s="240"/>
      <c r="BW48" s="240"/>
      <c r="BX48" s="240"/>
      <c r="BY48" s="240"/>
      <c r="BZ48" s="240"/>
      <c r="CD48" s="241"/>
    </row>
    <row r="49" spans="2:82" ht="18" customHeight="1">
      <c r="B49" s="1146" t="s">
        <v>2158</v>
      </c>
      <c r="C49" s="1147"/>
      <c r="D49" s="1147"/>
      <c r="E49" s="1147"/>
      <c r="F49" s="1148"/>
      <c r="G49" s="1137" t="str">
        <f>IFERROR(IF(AND(OR(AH58=1,AH58=2),OR(AH59=1,AH59=2),OR(AH60=1,AH60=2)),"処遇加算Ⅰ",IF(AND(OR(AH58=1,AH58=2),OR(AH59=1,AH59=2),OR(AH60=0,AH60=3)),"処遇加算Ⅱ",IF(OR(OR(AH58=1,AH58=2),OR(AH59=1,AH59=2)),"処遇加算Ⅲ",""))),"")</f>
        <v/>
      </c>
      <c r="H49" s="1138"/>
      <c r="I49" s="1138"/>
      <c r="J49" s="1138"/>
      <c r="K49" s="1164"/>
      <c r="L49" s="1137" t="str">
        <f>IFERROR(IF(G9="","",IF(AND(OR(AH61=1,AH61=2),AH62=1,AH63=1),"特定加算Ⅰ",IF(AND(OR(AH61=1,AH61=2),AH62=2,AH63=1),"特定加算Ⅱ",IF(OR(AH61=3,AH62=2,AH63=2),"特定加算なし","")))),"")</f>
        <v/>
      </c>
      <c r="M49" s="1138"/>
      <c r="N49" s="1138"/>
      <c r="O49" s="1138"/>
      <c r="P49" s="1139"/>
      <c r="Q49" s="1140" t="str">
        <f>IFERROR(IF(OR(L9="ベア加算",AND(L9="ベア加算なし",AH57=1)),"ベア加算",IF(AH57=2,"ベア加算なし","")),"")</f>
        <v/>
      </c>
      <c r="R49" s="1138"/>
      <c r="S49" s="1138"/>
      <c r="T49" s="1138"/>
      <c r="U49" s="1139"/>
      <c r="V49" s="1141" t="s">
        <v>10</v>
      </c>
      <c r="W49" s="1142"/>
      <c r="X49" s="1142"/>
      <c r="Y49" s="1142"/>
      <c r="Z49" s="1142"/>
      <c r="AA49" s="1067"/>
      <c r="AB49" s="1067"/>
      <c r="AC49" s="1152" t="str">
        <f>IFERROR(VLOOKUP(BE48,【参考】数式用2!E6:F23,2,FALSE),"")</f>
        <v/>
      </c>
      <c r="AD49" s="1153"/>
      <c r="AE49" s="1153"/>
      <c r="AF49" s="1153"/>
      <c r="AG49" s="1153"/>
      <c r="AH49" s="1154"/>
      <c r="AS49" s="239" t="s">
        <v>2189</v>
      </c>
      <c r="AT49" s="240"/>
      <c r="AU49" s="240"/>
      <c r="AV49" s="240"/>
      <c r="AW49" s="240"/>
      <c r="AX49" s="240"/>
      <c r="AY49" s="240"/>
      <c r="AZ49" s="240"/>
      <c r="BA49" s="240"/>
      <c r="BB49" s="240"/>
      <c r="BC49" s="240"/>
      <c r="BD49" s="240"/>
      <c r="BE49" s="240"/>
      <c r="BF49" s="240"/>
      <c r="BG49" s="240"/>
      <c r="BH49" s="240"/>
      <c r="BI49" s="240"/>
      <c r="BJ49" s="240"/>
      <c r="BK49" s="240"/>
      <c r="BL49" s="240"/>
      <c r="BM49" s="240"/>
      <c r="BN49" s="242" t="s">
        <v>2193</v>
      </c>
      <c r="BO49" s="240"/>
      <c r="BP49" s="240"/>
      <c r="BQ49" s="240"/>
      <c r="BR49" s="240"/>
      <c r="BS49" s="240"/>
      <c r="BT49" s="240"/>
      <c r="BV49" s="239" t="s">
        <v>2196</v>
      </c>
      <c r="BW49" s="240"/>
      <c r="BX49" s="240"/>
      <c r="BY49" s="240"/>
      <c r="BZ49" s="240"/>
      <c r="CA49" s="240"/>
      <c r="CD49" s="241"/>
    </row>
    <row r="50" spans="2:82" ht="18" customHeight="1" thickBot="1">
      <c r="B50" s="1146" t="s">
        <v>2159</v>
      </c>
      <c r="C50" s="1147"/>
      <c r="D50" s="1147"/>
      <c r="E50" s="1147"/>
      <c r="F50" s="1148"/>
      <c r="G50" s="1155" t="str">
        <f>IFERROR(VLOOKUP(Y5,【参考】数式用!$A$5:$J$29,MATCH(G49,【参考】数式用!$B$4:$J$4,0)+1,0),"")</f>
        <v/>
      </c>
      <c r="H50" s="1156"/>
      <c r="I50" s="1156"/>
      <c r="J50" s="1156"/>
      <c r="K50" s="1157"/>
      <c r="L50" s="1155" t="str">
        <f>IFERROR(VLOOKUP(Y5,【参考】数式用!$A$5:$J$29,MATCH(L49,【参考】数式用!$B$4:$J$4,0)+1,0),"")</f>
        <v/>
      </c>
      <c r="M50" s="1156"/>
      <c r="N50" s="1156"/>
      <c r="O50" s="1156"/>
      <c r="P50" s="1158"/>
      <c r="Q50" s="1159" t="str">
        <f>IFERROR(VLOOKUP(Y5,【参考】数式用!$A$5:$J$29,MATCH(Q49,【参考】数式用!$B$4:$J$4,0)+1,0),"")</f>
        <v/>
      </c>
      <c r="R50" s="1156"/>
      <c r="S50" s="1156"/>
      <c r="T50" s="1156"/>
      <c r="U50" s="1158"/>
      <c r="V50" s="1110">
        <f>SUM(G50,L50,Q50)</f>
        <v>0</v>
      </c>
      <c r="W50" s="1111"/>
      <c r="X50" s="1111"/>
      <c r="Y50" s="1111"/>
      <c r="Z50" s="1111"/>
      <c r="AA50" s="1067"/>
      <c r="AB50" s="1067"/>
      <c r="AC50" s="1160" t="str">
        <f>IFERROR(VLOOKUP(Y5,【参考】数式用!$A$5:$AB$29,MATCH(AC49,【参考】数式用!$B$4:$AB$4,0)+1,FALSE),"")</f>
        <v/>
      </c>
      <c r="AD50" s="1161"/>
      <c r="AE50" s="1161"/>
      <c r="AF50" s="1161"/>
      <c r="AG50" s="1161"/>
      <c r="AH50" s="1162"/>
      <c r="AS50" s="1004" t="s">
        <v>2190</v>
      </c>
      <c r="AT50" s="1004"/>
      <c r="AU50" s="1004"/>
      <c r="AV50" s="1004"/>
      <c r="AW50" s="1004" t="s">
        <v>2191</v>
      </c>
      <c r="AX50" s="1004"/>
      <c r="AY50" s="1004"/>
      <c r="AZ50" s="1004"/>
      <c r="BA50" s="1004" t="s">
        <v>13</v>
      </c>
      <c r="BB50" s="1004"/>
      <c r="BC50" s="1004"/>
      <c r="BD50" s="1004"/>
      <c r="BE50" s="1004" t="s">
        <v>2192</v>
      </c>
      <c r="BF50" s="1004"/>
      <c r="BG50" s="1004"/>
      <c r="BH50" s="1004"/>
      <c r="BI50" s="1004" t="s">
        <v>2195</v>
      </c>
      <c r="BJ50" s="1004"/>
      <c r="BK50" s="1004"/>
      <c r="BL50" s="1004"/>
      <c r="BM50" s="240"/>
      <c r="BN50" s="1004" t="s">
        <v>2194</v>
      </c>
      <c r="BO50" s="1004"/>
      <c r="BP50" s="1004"/>
      <c r="BQ50" s="1004"/>
      <c r="BR50" s="1004"/>
      <c r="BS50" s="1004"/>
      <c r="BT50" s="240"/>
      <c r="BV50" s="1169" t="s">
        <v>2197</v>
      </c>
      <c r="BW50" s="1170"/>
      <c r="BX50" s="1170"/>
      <c r="BY50" s="1170"/>
      <c r="BZ50" s="1170"/>
      <c r="CA50" s="1171"/>
      <c r="CD50" s="241"/>
    </row>
    <row r="51" spans="2:82" ht="17.25" customHeight="1">
      <c r="B51" s="1149" t="s">
        <v>2288</v>
      </c>
      <c r="C51" s="1150"/>
      <c r="D51" s="1150"/>
      <c r="E51" s="1150"/>
      <c r="F51" s="1151"/>
      <c r="G51" s="1129" t="str">
        <f>IFERROR(ROUNDDOWN(ROUND(AM5*G50,0)*P5,0)*H53,"")</f>
        <v/>
      </c>
      <c r="H51" s="1129"/>
      <c r="I51" s="1129"/>
      <c r="J51" s="1129"/>
      <c r="K51" s="147" t="s">
        <v>2283</v>
      </c>
      <c r="L51" s="1128" t="str">
        <f>IFERROR(ROUNDDOWN(ROUND(AM5*L50,0)*P5,0)*H53,"")</f>
        <v/>
      </c>
      <c r="M51" s="1129"/>
      <c r="N51" s="1129"/>
      <c r="O51" s="1129"/>
      <c r="P51" s="147" t="s">
        <v>2283</v>
      </c>
      <c r="Q51" s="1128" t="str">
        <f>IFERROR(ROUNDDOWN(ROUND(AM5*Q50,0)*P5,0)*H53,"")</f>
        <v/>
      </c>
      <c r="R51" s="1129"/>
      <c r="S51" s="1129"/>
      <c r="T51" s="1129"/>
      <c r="U51" s="148" t="s">
        <v>2283</v>
      </c>
      <c r="V51" s="1135">
        <f>IFERROR(SUM(G51,L51,Q51),"")</f>
        <v>0</v>
      </c>
      <c r="W51" s="1136"/>
      <c r="X51" s="1136"/>
      <c r="Y51" s="1136"/>
      <c r="Z51" s="149" t="s">
        <v>2283</v>
      </c>
      <c r="AB51" s="150"/>
      <c r="AC51" s="1128" t="str">
        <f>IFERROR(ROUNDDOWN(ROUND(AM5*AC50,0)*P5,0)*AD53,"")</f>
        <v/>
      </c>
      <c r="AD51" s="1129"/>
      <c r="AE51" s="1129"/>
      <c r="AF51" s="1129"/>
      <c r="AG51" s="1129"/>
      <c r="AH51" s="148" t="s">
        <v>2283</v>
      </c>
      <c r="AS51" s="1009" t="str">
        <f>IFERROR(ROUNDDOWN(ROUND(AM5*(G50-B10),0)*P5,0)*H53,"")</f>
        <v/>
      </c>
      <c r="AT51" s="1009"/>
      <c r="AU51" s="1009"/>
      <c r="AV51" s="1009"/>
      <c r="AW51" s="1009" t="str">
        <f>IFERROR(ROUNDDOWN(ROUND(AM5*(L50-G10),0)*P5,0)*H53,"")</f>
        <v/>
      </c>
      <c r="AX51" s="1009"/>
      <c r="AY51" s="1009"/>
      <c r="AZ51" s="1009"/>
      <c r="BA51" s="1009" t="str">
        <f>IFERROR(ROUNDDOWN(ROUND(AM5*(Q50-L10),0)*P5,0)*H53,"")</f>
        <v/>
      </c>
      <c r="BB51" s="1009"/>
      <c r="BC51" s="1009"/>
      <c r="BD51" s="1009"/>
      <c r="BE51" s="1009" t="str">
        <f>IFERROR(ROUNDDOWN(ROUND(AM5*(AC50-Q10),0)*P5,0)*AD53,"")</f>
        <v/>
      </c>
      <c r="BF51" s="1009"/>
      <c r="BG51" s="1009"/>
      <c r="BH51" s="1009"/>
      <c r="BI51" s="1009">
        <f>SUM(AS51:BH51)</f>
        <v>0</v>
      </c>
      <c r="BJ51" s="1009"/>
      <c r="BK51" s="1009"/>
      <c r="BL51" s="1009"/>
      <c r="BM51" s="240"/>
      <c r="BN51" s="1009" t="str">
        <f>IFERROR(ROUNDDOWN(ROUNDDOWN(ROUND(AM5*(VLOOKUP(Y5,【参考】数式用!$A$5:$AB$29,14,FALSE)),0)*P5,0)*AD53*0.5,0),"")</f>
        <v/>
      </c>
      <c r="BO51" s="1009"/>
      <c r="BP51" s="1009"/>
      <c r="BQ51" s="1009"/>
      <c r="BR51" s="1009"/>
      <c r="BS51" s="1009"/>
      <c r="BT51" s="240"/>
      <c r="BV51" s="1172">
        <f>IF(AND(Q49="ベア加算なし",BA48="ベア加算"),ROUNDDOWN(ROUND(AM5*VLOOKUP(Y5,【参考】数式用!$A$5:$AB$29,9,FALSE),0)*P5,0)*AD53,0)</f>
        <v>0</v>
      </c>
      <c r="BW51" s="1173"/>
      <c r="BX51" s="1173"/>
      <c r="BY51" s="1173"/>
      <c r="BZ51" s="1173"/>
      <c r="CA51" s="1174"/>
      <c r="CD51" s="241"/>
    </row>
    <row r="52" spans="2:82" ht="13.5" customHeight="1">
      <c r="B52" s="1149"/>
      <c r="C52" s="1150"/>
      <c r="D52" s="1150"/>
      <c r="E52" s="1150"/>
      <c r="F52" s="1151"/>
      <c r="G52" s="1070" t="str">
        <f>IFERROR("("&amp;TEXT(G51/H53,"#,##0円")&amp;"/月)","")</f>
        <v/>
      </c>
      <c r="H52" s="1071"/>
      <c r="I52" s="1071"/>
      <c r="J52" s="1071"/>
      <c r="K52" s="1071"/>
      <c r="L52" s="1071" t="str">
        <f>IFERROR("("&amp;TEXT(L51/H53,"#,##0円")&amp;"/月)","")</f>
        <v/>
      </c>
      <c r="M52" s="1071"/>
      <c r="N52" s="1071"/>
      <c r="O52" s="1071"/>
      <c r="P52" s="1071"/>
      <c r="Q52" s="1071" t="str">
        <f>IFERROR("("&amp;TEXT(Q51/H53,"#,##0円")&amp;"/月)","")</f>
        <v/>
      </c>
      <c r="R52" s="1071"/>
      <c r="S52" s="1071"/>
      <c r="T52" s="1071"/>
      <c r="U52" s="1071"/>
      <c r="V52" s="1071" t="str">
        <f>IFERROR("("&amp;TEXT(V51/H53,"#,##0円")&amp;"/月)","")</f>
        <v>(0円/月)</v>
      </c>
      <c r="W52" s="1071"/>
      <c r="X52" s="1071"/>
      <c r="Y52" s="1071"/>
      <c r="Z52" s="1071"/>
      <c r="AB52" s="150"/>
      <c r="AC52" s="1130" t="str">
        <f>IFERROR("("&amp;TEXT(AC51/AD53,"#,##0円")&amp;"/月)","")</f>
        <v/>
      </c>
      <c r="AD52" s="1131"/>
      <c r="AE52" s="1131"/>
      <c r="AF52" s="1131"/>
      <c r="AG52" s="1131"/>
      <c r="AH52" s="1070"/>
      <c r="AS52" s="243"/>
      <c r="AT52" s="243"/>
      <c r="AU52" s="243"/>
      <c r="AV52" s="243"/>
      <c r="AW52" s="243"/>
      <c r="AX52" s="243"/>
      <c r="AY52" s="243"/>
      <c r="AZ52" s="243"/>
      <c r="BA52" s="243"/>
      <c r="BB52" s="243"/>
      <c r="BC52" s="243"/>
      <c r="BD52" s="243"/>
      <c r="BE52" s="243"/>
      <c r="BF52" s="243"/>
      <c r="BG52" s="243"/>
      <c r="BH52" s="243"/>
      <c r="BI52" s="243"/>
      <c r="BJ52" s="243"/>
      <c r="BK52" s="243"/>
      <c r="BL52" s="243"/>
      <c r="BM52" s="240"/>
      <c r="BN52" s="243"/>
      <c r="BO52" s="243"/>
      <c r="BP52" s="243"/>
      <c r="BQ52" s="243"/>
      <c r="BR52" s="243"/>
      <c r="BS52" s="243"/>
      <c r="BT52" s="240"/>
      <c r="BU52" s="243"/>
      <c r="BV52" s="243"/>
      <c r="BW52" s="243"/>
      <c r="BX52" s="243"/>
      <c r="BY52" s="243"/>
      <c r="BZ52" s="243"/>
      <c r="CD52" s="241"/>
    </row>
    <row r="53" spans="2:82" s="244" customFormat="1" ht="11.25" customHeight="1">
      <c r="G53" s="245" t="s">
        <v>196</v>
      </c>
      <c r="H53" s="246">
        <f>IF(F15=4,2,IF(F15=5,1,""))</f>
        <v>2</v>
      </c>
      <c r="I53" s="246" t="s">
        <v>2284</v>
      </c>
      <c r="J53" s="246"/>
      <c r="K53" s="246"/>
      <c r="L53" s="246"/>
      <c r="M53" s="246"/>
      <c r="N53" s="246"/>
      <c r="O53" s="246"/>
      <c r="P53" s="246"/>
      <c r="Q53" s="246"/>
      <c r="R53" s="246"/>
      <c r="S53" s="246"/>
      <c r="T53" s="246"/>
      <c r="U53" s="246"/>
      <c r="V53" s="246"/>
      <c r="W53" s="246"/>
      <c r="X53" s="246"/>
      <c r="Y53" s="246"/>
      <c r="Z53" s="246"/>
      <c r="AA53" s="246"/>
      <c r="AB53" s="246"/>
      <c r="AC53" s="245" t="s">
        <v>196</v>
      </c>
      <c r="AD53" s="246">
        <f>IF(F15=4,P15-2,IF(F15=5,P15-1,P15))</f>
        <v>10</v>
      </c>
      <c r="AE53" s="246" t="s">
        <v>2284</v>
      </c>
      <c r="AF53" s="246"/>
      <c r="AG53" s="246"/>
      <c r="AH53" s="246"/>
    </row>
    <row r="54" spans="2:82" ht="6" customHeight="1">
      <c r="BX54" s="247"/>
    </row>
    <row r="55" spans="2:82" ht="18" customHeight="1"/>
    <row r="56" spans="2:82" ht="23.25" customHeight="1">
      <c r="U56" s="1007" t="s">
        <v>239</v>
      </c>
      <c r="V56" s="1007"/>
      <c r="W56" s="1007"/>
      <c r="X56" s="1007"/>
      <c r="Y56" s="1007"/>
      <c r="Z56" s="1007"/>
      <c r="AA56" s="244"/>
      <c r="AB56" s="248"/>
      <c r="AC56" s="1007" t="str">
        <f>IF(F15=4,"R6.4～R6.5",IF(F15=5,"R6.5",""))</f>
        <v>R6.4～R6.5</v>
      </c>
      <c r="AD56" s="1007"/>
      <c r="AE56" s="1007"/>
      <c r="AF56" s="1007"/>
      <c r="AG56" s="1007"/>
      <c r="AH56" s="1007"/>
      <c r="AI56" s="249"/>
      <c r="AJ56" s="248"/>
      <c r="AK56" s="1007" t="str">
        <f>IF(OR(F15=4,F15=5),"R6.6","R"&amp;D15&amp;"."&amp;F15)&amp;"～R"&amp;K15&amp;"."&amp;M15</f>
        <v>R6.6～R7.3</v>
      </c>
      <c r="AL56" s="1007"/>
      <c r="AM56" s="1007"/>
      <c r="AN56" s="1007"/>
      <c r="AO56" s="1007"/>
      <c r="AP56" s="1007"/>
      <c r="AQ56" s="244"/>
      <c r="AR56" s="244"/>
      <c r="AS56" s="1015" t="s">
        <v>2404</v>
      </c>
      <c r="AT56" s="1015"/>
      <c r="AU56" s="1015"/>
      <c r="AV56" s="1015"/>
      <c r="AW56" s="1015" t="s">
        <v>2403</v>
      </c>
      <c r="AX56" s="1015"/>
      <c r="AY56" s="1015"/>
      <c r="AZ56" s="1015"/>
    </row>
    <row r="57" spans="2:82" ht="15.95" customHeight="1">
      <c r="U57" s="1004" t="s">
        <v>2198</v>
      </c>
      <c r="V57" s="1004"/>
      <c r="W57" s="1004"/>
      <c r="X57" s="1004"/>
      <c r="Y57" s="1004"/>
      <c r="Z57" s="526" t="str">
        <f>IF(AND(B9&lt;&gt;"処遇加算なし",F15=4),IF(V21="✓",1,IF(V22="✓",2,"")),"")</f>
        <v/>
      </c>
      <c r="AA57" s="244"/>
      <c r="AB57" s="248"/>
      <c r="AC57" s="1004" t="s">
        <v>2198</v>
      </c>
      <c r="AD57" s="1004"/>
      <c r="AE57" s="1004"/>
      <c r="AF57" s="1004"/>
      <c r="AG57" s="1004"/>
      <c r="AH57" s="169">
        <f>IF(AND(F15&lt;&gt;4,F15&lt;&gt;5),0,IF(AT8="○",1,0))</f>
        <v>0</v>
      </c>
      <c r="AI57" s="252"/>
      <c r="AJ57" s="248"/>
      <c r="AK57" s="1004" t="s">
        <v>2198</v>
      </c>
      <c r="AL57" s="1004"/>
      <c r="AM57" s="1004"/>
      <c r="AN57" s="1004"/>
      <c r="AO57" s="1004"/>
      <c r="AP57" s="169">
        <f>IF(AT8="○",1,0)</f>
        <v>0</v>
      </c>
      <c r="AQ57" s="244"/>
      <c r="AR57" s="244"/>
      <c r="AS57" s="1003"/>
      <c r="AT57" s="1003"/>
      <c r="AU57" s="1003"/>
      <c r="AV57" s="1003"/>
      <c r="AW57" s="1016"/>
      <c r="AX57" s="1016"/>
      <c r="AY57" s="1016"/>
      <c r="AZ57" s="1016"/>
      <c r="BL57" s="250"/>
      <c r="BN57" s="250"/>
      <c r="BO57" s="250"/>
      <c r="BP57" s="250"/>
      <c r="BQ57" s="250"/>
      <c r="BR57" s="250"/>
      <c r="BS57" s="250"/>
      <c r="BT57" s="250"/>
      <c r="BU57" s="250"/>
      <c r="BV57" s="250"/>
      <c r="BW57" s="250"/>
      <c r="BX57" s="250"/>
      <c r="BY57" s="250"/>
      <c r="BZ57" s="250"/>
      <c r="CA57" s="250"/>
      <c r="CB57" s="250"/>
      <c r="CD57" s="253"/>
    </row>
    <row r="58" spans="2:82" ht="15.95" customHeight="1">
      <c r="U58" s="1032" t="s">
        <v>2199</v>
      </c>
      <c r="V58" s="1032"/>
      <c r="W58" s="1032"/>
      <c r="X58" s="1032"/>
      <c r="Y58" s="1032"/>
      <c r="Z58" s="526" t="str">
        <f>IF(AND(B9&lt;&gt;"処遇加算なし",F15=4),IF(V24="✓",1,IF(V25="✓",2,IF(V26="✓",3,""))),"")</f>
        <v/>
      </c>
      <c r="AA58" s="244"/>
      <c r="AB58" s="248"/>
      <c r="AC58" s="1032" t="s">
        <v>2199</v>
      </c>
      <c r="AD58" s="1032"/>
      <c r="AE58" s="1032"/>
      <c r="AF58" s="1032"/>
      <c r="AG58" s="1032"/>
      <c r="AH58" s="169">
        <f>IF(AND(F15&lt;&gt;4,F15&lt;&gt;5),0,IF(AU8="○",1,3))</f>
        <v>3</v>
      </c>
      <c r="AI58" s="252"/>
      <c r="AJ58" s="248"/>
      <c r="AK58" s="1032" t="s">
        <v>2199</v>
      </c>
      <c r="AL58" s="1032"/>
      <c r="AM58" s="1032"/>
      <c r="AN58" s="1032"/>
      <c r="AO58" s="1032"/>
      <c r="AP58" s="169">
        <f>IF(AU8="○",1,3)</f>
        <v>3</v>
      </c>
      <c r="AQ58" s="244"/>
      <c r="AR58" s="244"/>
      <c r="AS58" s="1004" t="str">
        <f>IF(OR(AND(Z58=1,AH58=3),AND(Z58=1,AP58=3),AND(Z58=2,AH58=3,AH59=3),AND(Z58=2,AP58=3,AP59=3)),"○","")</f>
        <v/>
      </c>
      <c r="AT58" s="1004"/>
      <c r="AU58" s="1004"/>
      <c r="AV58" s="1004"/>
      <c r="AW58" s="1004" t="str">
        <f>IF(OR(AND(Z58=1,AH58=2),AND(Z58=1,AP58=2),AND(Z58=2,AH58=2,AH59=2),AND(Z58=2,AP58=2,AP59=2)),"○","")</f>
        <v/>
      </c>
      <c r="AX58" s="1004"/>
      <c r="AY58" s="1004"/>
      <c r="AZ58" s="1004"/>
      <c r="BL58" s="250"/>
      <c r="BN58" s="250"/>
      <c r="BO58" s="250"/>
      <c r="BP58" s="250"/>
      <c r="BQ58" s="250"/>
      <c r="BR58" s="250"/>
      <c r="BS58" s="250"/>
      <c r="BT58" s="250"/>
      <c r="BU58" s="250"/>
      <c r="BV58" s="250"/>
      <c r="BW58" s="250"/>
      <c r="BX58" s="250"/>
      <c r="BY58" s="250"/>
      <c r="BZ58" s="250"/>
      <c r="CA58" s="250"/>
      <c r="CB58" s="250"/>
      <c r="CD58" s="253"/>
    </row>
    <row r="59" spans="2:82" ht="15.95" customHeight="1">
      <c r="U59" s="1032" t="s">
        <v>2200</v>
      </c>
      <c r="V59" s="1032"/>
      <c r="W59" s="1032"/>
      <c r="X59" s="1032"/>
      <c r="Y59" s="1032"/>
      <c r="Z59" s="526" t="str">
        <f>IF(AND(B9&lt;&gt;"処遇加算なし",F15=4),IF(V28="✓",1,IF(V29="✓",2,IF(V30="✓",3,""))),"")</f>
        <v/>
      </c>
      <c r="AA59" s="244"/>
      <c r="AB59" s="248"/>
      <c r="AC59" s="1032" t="s">
        <v>2200</v>
      </c>
      <c r="AD59" s="1032"/>
      <c r="AE59" s="1032"/>
      <c r="AF59" s="1032"/>
      <c r="AG59" s="1032"/>
      <c r="AH59" s="169">
        <f>IF(AND(F15&lt;&gt;4,F15&lt;&gt;5),0,IF(AV8="○",1,3))</f>
        <v>3</v>
      </c>
      <c r="AI59" s="252"/>
      <c r="AJ59" s="248"/>
      <c r="AK59" s="1032" t="s">
        <v>2200</v>
      </c>
      <c r="AL59" s="1032"/>
      <c r="AM59" s="1032"/>
      <c r="AN59" s="1032"/>
      <c r="AO59" s="1032"/>
      <c r="AP59" s="169">
        <f>IF(AV8="○",1,3)</f>
        <v>3</v>
      </c>
      <c r="AQ59" s="244"/>
      <c r="AR59" s="244"/>
      <c r="AS59" s="1004" t="str">
        <f>IF(OR(AND(Z59=1,AH59=3),AND(Z59=1,AP59=3),AND(Z59=2,AH58=3,AH59=3),AND(Z59=2,AP58=3,AP59=3)),"○","")</f>
        <v/>
      </c>
      <c r="AT59" s="1004"/>
      <c r="AU59" s="1004"/>
      <c r="AV59" s="1004"/>
      <c r="AW59" s="1004" t="str">
        <f>IF(OR(AND(Z59=1,AH58=2),AND(Z59=1,AP58=2),AND(Z59=2,AH58=2,AH59=2),AND(Z59=2,AP58=2,AP59=2)),"○","")</f>
        <v/>
      </c>
      <c r="AX59" s="1004"/>
      <c r="AY59" s="1004"/>
      <c r="AZ59" s="1004"/>
      <c r="BL59" s="250"/>
      <c r="BN59" s="250"/>
      <c r="BO59" s="250"/>
      <c r="BP59" s="250"/>
      <c r="BQ59" s="250"/>
      <c r="BR59" s="250"/>
      <c r="BS59" s="250"/>
      <c r="BT59" s="250"/>
      <c r="BU59" s="250"/>
      <c r="BV59" s="250"/>
      <c r="BW59" s="250"/>
      <c r="BX59" s="250"/>
      <c r="BY59" s="250"/>
      <c r="BZ59" s="250"/>
      <c r="CA59" s="250"/>
      <c r="CB59" s="250"/>
      <c r="CD59" s="253"/>
    </row>
    <row r="60" spans="2:82" ht="15.95" customHeight="1">
      <c r="U60" s="1032" t="s">
        <v>2201</v>
      </c>
      <c r="V60" s="1032"/>
      <c r="W60" s="1032"/>
      <c r="X60" s="1032"/>
      <c r="Y60" s="1032"/>
      <c r="Z60" s="526" t="str">
        <f>IF(AND(B9&lt;&gt;"処遇加算なし",F15=4),IF(V32="✓",1,IF(V33="✓",2,"")),"")</f>
        <v/>
      </c>
      <c r="AA60" s="244"/>
      <c r="AB60" s="248"/>
      <c r="AC60" s="1032" t="s">
        <v>2201</v>
      </c>
      <c r="AD60" s="1032"/>
      <c r="AE60" s="1032"/>
      <c r="AF60" s="1032"/>
      <c r="AG60" s="1032"/>
      <c r="AH60" s="169">
        <f>IF(AND(F15&lt;&gt;4,F15&lt;&gt;5),0,IF(AW8="○",1,3))</f>
        <v>3</v>
      </c>
      <c r="AI60" s="252"/>
      <c r="AJ60" s="248"/>
      <c r="AK60" s="1032" t="s">
        <v>2201</v>
      </c>
      <c r="AL60" s="1032"/>
      <c r="AM60" s="1032"/>
      <c r="AN60" s="1032"/>
      <c r="AO60" s="1032"/>
      <c r="AP60" s="169">
        <f>IF(AW8="○",1,3)</f>
        <v>3</v>
      </c>
      <c r="AQ60" s="244"/>
      <c r="AR60" s="244"/>
      <c r="AS60" s="1005" t="str">
        <f>IF(OR(AND(Z60=1,AH60=3),AND(Z60=1,AP60=3)),"○","")</f>
        <v/>
      </c>
      <c r="AT60" s="1005"/>
      <c r="AU60" s="1005"/>
      <c r="AV60" s="1005"/>
      <c r="AW60" s="1005" t="str">
        <f>IF(OR(AND(Z60=1,AH60=2),AND(Z60=1,AP60=2)),"○","")</f>
        <v/>
      </c>
      <c r="AX60" s="1005"/>
      <c r="AY60" s="1005"/>
      <c r="AZ60" s="1005"/>
      <c r="BL60" s="250"/>
      <c r="BN60" s="250"/>
      <c r="BO60" s="250"/>
      <c r="BP60" s="250"/>
      <c r="BQ60" s="250"/>
      <c r="BR60" s="250"/>
      <c r="BS60" s="250"/>
      <c r="BT60" s="250"/>
      <c r="BU60" s="250"/>
      <c r="BV60" s="250"/>
      <c r="BW60" s="250"/>
      <c r="BX60" s="250"/>
      <c r="BY60" s="250"/>
      <c r="BZ60" s="250"/>
      <c r="CA60" s="250"/>
      <c r="CB60" s="250"/>
      <c r="CD60" s="253"/>
    </row>
    <row r="61" spans="2:82" ht="15.95" customHeight="1">
      <c r="U61" s="1032" t="s">
        <v>2202</v>
      </c>
      <c r="V61" s="1032"/>
      <c r="W61" s="1032"/>
      <c r="X61" s="1032"/>
      <c r="Y61" s="1032"/>
      <c r="Z61" s="526" t="str">
        <f>IF(AND(B9&lt;&gt;"処遇加算なし",F15=4),IF(V36="✓",1,IF(V37="✓",2,"")),"")</f>
        <v/>
      </c>
      <c r="AA61" s="244"/>
      <c r="AB61" s="248"/>
      <c r="AC61" s="1032" t="s">
        <v>2202</v>
      </c>
      <c r="AD61" s="1032"/>
      <c r="AE61" s="1032"/>
      <c r="AF61" s="1032"/>
      <c r="AG61" s="1032"/>
      <c r="AH61" s="169">
        <f>IF(AND(F15&lt;&gt;4,F15&lt;&gt;5),0,IF(AX8="○",1,2))</f>
        <v>2</v>
      </c>
      <c r="AI61" s="252"/>
      <c r="AJ61" s="248"/>
      <c r="AK61" s="1032" t="s">
        <v>2202</v>
      </c>
      <c r="AL61" s="1032"/>
      <c r="AM61" s="1032"/>
      <c r="AN61" s="1032"/>
      <c r="AO61" s="1032"/>
      <c r="AP61" s="169">
        <f>IF(AX8="○",1,2)</f>
        <v>2</v>
      </c>
      <c r="AQ61" s="244"/>
      <c r="AR61" s="244"/>
      <c r="AS61" s="1004" t="str">
        <f>IF(OR(AND(Z61=1,AH61=2),AND(Z61=1,AP61=2)),"○","")</f>
        <v/>
      </c>
      <c r="AT61" s="1004"/>
      <c r="AU61" s="1004"/>
      <c r="AV61" s="1004"/>
      <c r="AW61" s="1017" t="str">
        <f>IF(OR((AD61-AL61)&lt;0,(AD61-AT61)&lt;0),"!","")</f>
        <v/>
      </c>
      <c r="AX61" s="1017"/>
      <c r="AY61" s="1017"/>
      <c r="AZ61" s="1017"/>
      <c r="BL61" s="250"/>
      <c r="BN61" s="250"/>
      <c r="BO61" s="250"/>
      <c r="BP61" s="250"/>
      <c r="BQ61" s="250"/>
      <c r="BR61" s="250"/>
      <c r="BS61" s="250"/>
      <c r="BT61" s="250"/>
      <c r="BU61" s="250"/>
      <c r="BV61" s="250"/>
      <c r="BW61" s="250"/>
      <c r="BX61" s="250"/>
      <c r="BY61" s="250"/>
      <c r="BZ61" s="250"/>
      <c r="CA61" s="250"/>
      <c r="CB61" s="250"/>
      <c r="CD61" s="253"/>
    </row>
    <row r="62" spans="2:82" ht="15.95" customHeight="1">
      <c r="U62" s="1032" t="s">
        <v>2203</v>
      </c>
      <c r="V62" s="1032"/>
      <c r="W62" s="1032"/>
      <c r="X62" s="1032"/>
      <c r="Y62" s="1032"/>
      <c r="Z62" s="526" t="str">
        <f>IF(AND(B9&lt;&gt;"処遇加算なし",F15=4),IF(V40="✓",1,IF(V41="✓",2,"")),"")</f>
        <v/>
      </c>
      <c r="AA62" s="244"/>
      <c r="AB62" s="248"/>
      <c r="AC62" s="1032" t="s">
        <v>2203</v>
      </c>
      <c r="AD62" s="1032"/>
      <c r="AE62" s="1032"/>
      <c r="AF62" s="1032"/>
      <c r="AG62" s="1032"/>
      <c r="AH62" s="169">
        <f>IF(AND(F15&lt;&gt;4,F15&lt;&gt;5),0,IF(AY8="○",1,2))</f>
        <v>2</v>
      </c>
      <c r="AI62" s="252"/>
      <c r="AJ62" s="248"/>
      <c r="AK62" s="1032" t="s">
        <v>2203</v>
      </c>
      <c r="AL62" s="1032"/>
      <c r="AM62" s="1032"/>
      <c r="AN62" s="1032"/>
      <c r="AO62" s="1032"/>
      <c r="AP62" s="169">
        <f>IF(AY8="○",1,2)</f>
        <v>2</v>
      </c>
      <c r="AQ62" s="244"/>
      <c r="AR62" s="244"/>
      <c r="AS62" s="1004" t="str">
        <f>IF(OR(AND(Z62=1,AH62=2),AND(Z62=1,AP62=2)),"○","")</f>
        <v/>
      </c>
      <c r="AT62" s="1004"/>
      <c r="AU62" s="1004"/>
      <c r="AV62" s="1004"/>
      <c r="AW62" s="1017" t="str">
        <f>IF(OR((AD62-AL62)&lt;0,(AD62-AT62)&lt;0),"!","")</f>
        <v/>
      </c>
      <c r="AX62" s="1017"/>
      <c r="AY62" s="1017"/>
      <c r="AZ62" s="1017"/>
      <c r="BL62" s="250"/>
      <c r="BN62" s="250"/>
      <c r="BO62" s="250"/>
      <c r="BP62" s="250"/>
      <c r="BQ62" s="250"/>
      <c r="BR62" s="250"/>
      <c r="BS62" s="250"/>
      <c r="BT62" s="250"/>
      <c r="BU62" s="250"/>
      <c r="BV62" s="250"/>
      <c r="BW62" s="250"/>
      <c r="BX62" s="250"/>
      <c r="BY62" s="250"/>
      <c r="BZ62" s="250"/>
      <c r="CA62" s="250"/>
      <c r="CB62" s="250"/>
      <c r="CD62" s="253"/>
    </row>
    <row r="63" spans="2:82" ht="15.95" customHeight="1">
      <c r="U63" s="1004" t="s">
        <v>2204</v>
      </c>
      <c r="V63" s="1004"/>
      <c r="W63" s="1004"/>
      <c r="X63" s="1004"/>
      <c r="Y63" s="1004"/>
      <c r="Z63" s="526" t="str">
        <f>IF(AND(B9&lt;&gt;"処遇加算なし",F15=4),IF(V44="✓",1,IF(V45="✓",2,"")),"")</f>
        <v/>
      </c>
      <c r="AA63" s="244"/>
      <c r="AB63" s="248"/>
      <c r="AC63" s="1004" t="s">
        <v>2204</v>
      </c>
      <c r="AD63" s="1004"/>
      <c r="AE63" s="1004"/>
      <c r="AF63" s="1004"/>
      <c r="AG63" s="1004"/>
      <c r="AH63" s="169">
        <f>IF(AND(F15&lt;&gt;4,F15&lt;&gt;5),0,IF(AZ8="○",1,2))</f>
        <v>2</v>
      </c>
      <c r="AI63" s="252"/>
      <c r="AJ63" s="248"/>
      <c r="AK63" s="1004" t="s">
        <v>2204</v>
      </c>
      <c r="AL63" s="1004"/>
      <c r="AM63" s="1004"/>
      <c r="AN63" s="1004"/>
      <c r="AO63" s="1004"/>
      <c r="AP63" s="169">
        <f>IF(AZ8="○",1,2)</f>
        <v>2</v>
      </c>
      <c r="AQ63" s="244"/>
      <c r="AR63" s="244"/>
      <c r="AS63" s="1004" t="str">
        <f>IF(OR(AND(Z63=1,AH63=2),AND(Z63=1,AP63=2)),"○","")</f>
        <v/>
      </c>
      <c r="AT63" s="1004"/>
      <c r="AU63" s="1004"/>
      <c r="AV63" s="1004"/>
      <c r="AW63" s="1017" t="str">
        <f>IF(OR((AD63-AL63)&lt;0,(AD63-AT63)&lt;0),"!","")</f>
        <v/>
      </c>
      <c r="AX63" s="1017"/>
      <c r="AY63" s="1017"/>
      <c r="AZ63" s="1017"/>
      <c r="BL63" s="250"/>
      <c r="BN63" s="250"/>
      <c r="BO63" s="250"/>
      <c r="BP63" s="250"/>
      <c r="BQ63" s="250"/>
      <c r="BR63" s="250"/>
      <c r="BS63" s="250"/>
      <c r="BT63" s="250"/>
      <c r="BU63" s="250"/>
      <c r="BV63" s="250"/>
      <c r="BW63" s="250"/>
      <c r="BX63" s="250"/>
      <c r="BY63" s="250"/>
      <c r="BZ63" s="250"/>
      <c r="CA63" s="250"/>
      <c r="CB63" s="250"/>
      <c r="CD63" s="253"/>
    </row>
    <row r="64" spans="2:82" ht="15.95" customHeight="1">
      <c r="BL64" s="196"/>
      <c r="BM64" s="196"/>
      <c r="BN64" s="196"/>
      <c r="BO64" s="196"/>
      <c r="BP64" s="196"/>
      <c r="BQ64" s="196"/>
      <c r="BR64" s="196"/>
      <c r="BS64" s="196"/>
      <c r="BT64" s="196"/>
      <c r="BU64" s="196"/>
      <c r="BV64" s="196"/>
      <c r="BW64" s="196"/>
      <c r="BX64" s="196"/>
      <c r="BY64" s="196"/>
      <c r="BZ64" s="196"/>
      <c r="CA64" s="196"/>
      <c r="CB64" s="196"/>
    </row>
    <row r="65" spans="20:71" ht="15.95" customHeight="1">
      <c r="BS65" s="196"/>
    </row>
    <row r="66" spans="20:71" ht="15.95" customHeight="1"/>
    <row r="67" spans="20:71" ht="15.95" customHeight="1">
      <c r="T67" s="170">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088"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3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3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4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4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4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4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4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4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4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4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4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4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5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5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5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5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5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5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5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5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5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5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6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6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6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6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6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6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6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6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6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6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7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7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7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7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 type="list" allowBlank="1" showInputMessage="1" showErrorMessage="1">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0" customWidth="1"/>
    <col min="2" max="5" width="2.25" style="170" customWidth="1"/>
    <col min="6" max="6" width="2.625" style="170" customWidth="1"/>
    <col min="7" max="9" width="2.125" style="170" customWidth="1"/>
    <col min="10" max="10" width="1.875" style="170" customWidth="1"/>
    <col min="11" max="12" width="2.125" style="170" customWidth="1"/>
    <col min="13" max="13" width="2.625" style="170" customWidth="1"/>
    <col min="14" max="15" width="2.125" style="170" customWidth="1"/>
    <col min="16" max="16" width="2.75" style="170" customWidth="1"/>
    <col min="17" max="19" width="2.125" style="170" customWidth="1"/>
    <col min="20" max="20" width="1.375" style="170" customWidth="1"/>
    <col min="21" max="30" width="2.125" style="170" customWidth="1"/>
    <col min="31" max="31" width="2.5" style="170" customWidth="1"/>
    <col min="32" max="32" width="2.75" style="170" customWidth="1"/>
    <col min="33" max="38" width="2.125" style="170" customWidth="1"/>
    <col min="39" max="39" width="2.75" style="170" customWidth="1"/>
    <col min="40" max="40" width="2.5" style="170" customWidth="1"/>
    <col min="41" max="42" width="2.125" style="170" customWidth="1"/>
    <col min="43" max="43" width="1.625" style="170" customWidth="1"/>
    <col min="44" max="44" width="2" style="170" customWidth="1"/>
    <col min="45" max="62" width="2.875" style="170" customWidth="1"/>
    <col min="63" max="72" width="2.25" style="170" customWidth="1"/>
    <col min="73" max="73" width="3.125" style="170" customWidth="1"/>
    <col min="74" max="75" width="2.25" style="170" customWidth="1"/>
    <col min="76" max="76" width="3" style="170" customWidth="1"/>
    <col min="77" max="78" width="2.25" style="170" customWidth="1"/>
    <col min="79" max="81" width="2.125" style="170" customWidth="1"/>
    <col min="82" max="82" width="2" style="170" customWidth="1"/>
    <col min="83" max="85" width="2.375" style="170" hidden="1" customWidth="1"/>
    <col min="86" max="86" width="3.125" style="170" hidden="1" customWidth="1"/>
    <col min="87" max="88" width="2.375" style="170" hidden="1" customWidth="1"/>
    <col min="89" max="92" width="2.375" style="170" customWidth="1"/>
    <col min="93" max="102" width="1.625" style="170" customWidth="1"/>
    <col min="103" max="16384" width="9" style="170"/>
  </cols>
  <sheetData>
    <row r="1" spans="1:88" ht="18" customHeight="1">
      <c r="B1" s="171" t="s">
        <v>2286</v>
      </c>
      <c r="M1" s="172"/>
      <c r="N1" s="1056" t="s">
        <v>2412</v>
      </c>
      <c r="O1" s="1056"/>
      <c r="P1" s="1056"/>
      <c r="Q1" s="1056"/>
      <c r="R1" s="1056"/>
      <c r="S1" s="1056"/>
      <c r="T1" s="1056"/>
      <c r="U1" s="1056"/>
      <c r="V1" s="1056"/>
      <c r="W1" s="1056"/>
      <c r="X1" s="1056"/>
      <c r="Y1" s="1056"/>
      <c r="Z1" s="1056"/>
      <c r="AA1" s="1056"/>
      <c r="AB1" s="1056"/>
      <c r="AC1" s="1056"/>
      <c r="AD1" s="1056"/>
      <c r="AE1" s="1056"/>
      <c r="AF1" s="1175" t="s">
        <v>25</v>
      </c>
      <c r="AG1" s="1175"/>
      <c r="AH1" s="1175"/>
      <c r="AI1" s="1176" t="str">
        <f>IF(G5="","",G5)</f>
        <v/>
      </c>
      <c r="AJ1" s="1176"/>
      <c r="AK1" s="1176"/>
      <c r="AL1" s="1176"/>
      <c r="AM1" s="1176"/>
      <c r="AN1" s="1176"/>
      <c r="AO1" s="1176"/>
      <c r="AP1" s="1176"/>
      <c r="AS1" s="1000" t="str">
        <f>B9&amp;G9&amp;L9</f>
        <v/>
      </c>
      <c r="AT1" s="1001"/>
      <c r="AU1" s="1001"/>
      <c r="AV1" s="1001"/>
      <c r="AW1" s="1001"/>
      <c r="AX1" s="1001"/>
      <c r="AY1" s="1001"/>
      <c r="AZ1" s="1001"/>
      <c r="BA1" s="1001"/>
      <c r="BB1" s="1001"/>
      <c r="BC1" s="1001"/>
      <c r="BD1" s="1001"/>
      <c r="BE1" s="1002"/>
      <c r="BF1" s="999" t="str">
        <f>IFERROR(VLOOKUP(Y5,【参考】数式用!$AJ$2:$AK$24,2,FALSE),"")</f>
        <v/>
      </c>
      <c r="BG1" s="999"/>
      <c r="BH1" s="999"/>
      <c r="BI1" s="999"/>
      <c r="BJ1" s="999"/>
      <c r="BK1" s="999"/>
      <c r="BL1" s="999"/>
      <c r="BM1" s="999"/>
      <c r="BN1" s="999"/>
      <c r="BO1" s="999"/>
      <c r="BP1" s="999"/>
      <c r="CE1" s="173" t="s">
        <v>2374</v>
      </c>
    </row>
    <row r="2" spans="1:88" s="174" customFormat="1" ht="19.5" customHeight="1" thickBot="1">
      <c r="C2" s="172"/>
      <c r="D2" s="172"/>
      <c r="E2" s="172"/>
      <c r="F2" s="172"/>
      <c r="G2" s="172"/>
      <c r="H2" s="172"/>
      <c r="I2" s="172"/>
      <c r="J2" s="172"/>
      <c r="K2" s="172"/>
      <c r="L2" s="172"/>
      <c r="M2" s="172"/>
      <c r="N2" s="1056"/>
      <c r="O2" s="1056"/>
      <c r="P2" s="1056"/>
      <c r="Q2" s="1056"/>
      <c r="R2" s="1056"/>
      <c r="S2" s="1056"/>
      <c r="T2" s="1056"/>
      <c r="U2" s="1056"/>
      <c r="V2" s="1056"/>
      <c r="W2" s="1056"/>
      <c r="X2" s="1056"/>
      <c r="Y2" s="1056"/>
      <c r="Z2" s="1056"/>
      <c r="AA2" s="1056"/>
      <c r="AB2" s="1056"/>
      <c r="AC2" s="1056"/>
      <c r="AD2" s="1056"/>
      <c r="AE2" s="1056"/>
      <c r="AF2" s="172"/>
      <c r="AG2" s="172"/>
      <c r="AH2" s="172"/>
      <c r="AI2" s="172"/>
      <c r="AJ2" s="172"/>
      <c r="AK2" s="172"/>
      <c r="AL2" s="172"/>
      <c r="AM2" s="172"/>
      <c r="AN2" s="172"/>
      <c r="AO2" s="172"/>
      <c r="AP2" s="172"/>
      <c r="AQ2" s="530"/>
      <c r="AR2" s="530"/>
      <c r="CE2" s="987" t="s">
        <v>2377</v>
      </c>
      <c r="CF2" s="987"/>
      <c r="CG2" s="987"/>
      <c r="CH2" s="987"/>
      <c r="CI2" s="1177" t="str">
        <f>IF(AI1&lt;&gt;"",1,"")</f>
        <v/>
      </c>
      <c r="CJ2" s="1178"/>
    </row>
    <row r="3" spans="1:88" ht="15.75" customHeight="1">
      <c r="B3" s="176" t="s">
        <v>2165</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S3" s="178"/>
      <c r="AT3" s="179" t="s">
        <v>2312</v>
      </c>
      <c r="AU3" s="180"/>
      <c r="AV3" s="180"/>
      <c r="AW3" s="180"/>
      <c r="AX3" s="180"/>
      <c r="AY3" s="180"/>
      <c r="AZ3" s="180"/>
      <c r="BA3" s="181"/>
      <c r="CE3" s="987" t="s">
        <v>2371</v>
      </c>
      <c r="CF3" s="987"/>
      <c r="CG3" s="987"/>
      <c r="CH3" s="987"/>
      <c r="CI3" s="1179" t="str">
        <f>IF(AND(L9="ベア加算",Q49="ベア加算"),1,"")</f>
        <v/>
      </c>
      <c r="CJ3" s="1180"/>
    </row>
    <row r="4" spans="1:88" ht="25.5" customHeight="1">
      <c r="B4" s="1072" t="s">
        <v>2287</v>
      </c>
      <c r="C4" s="1072"/>
      <c r="D4" s="1072"/>
      <c r="E4" s="1072"/>
      <c r="F4" s="1072"/>
      <c r="G4" s="1072" t="s">
        <v>0</v>
      </c>
      <c r="H4" s="1072"/>
      <c r="I4" s="1072"/>
      <c r="J4" s="1068" t="s">
        <v>1</v>
      </c>
      <c r="K4" s="1068"/>
      <c r="L4" s="1068"/>
      <c r="M4" s="1068"/>
      <c r="N4" s="1068"/>
      <c r="O4" s="1068"/>
      <c r="P4" s="1073" t="s">
        <v>2157</v>
      </c>
      <c r="Q4" s="1074"/>
      <c r="R4" s="1074"/>
      <c r="S4" s="1075" t="s">
        <v>2</v>
      </c>
      <c r="T4" s="1076"/>
      <c r="U4" s="1076"/>
      <c r="V4" s="1076"/>
      <c r="W4" s="1076"/>
      <c r="X4" s="1076"/>
      <c r="Y4" s="1068" t="s">
        <v>3</v>
      </c>
      <c r="Z4" s="1068"/>
      <c r="AA4" s="1068"/>
      <c r="AB4" s="1068"/>
      <c r="AC4" s="1068"/>
      <c r="AD4" s="1068"/>
      <c r="AE4" s="1068" t="s">
        <v>2154</v>
      </c>
      <c r="AF4" s="1068"/>
      <c r="AG4" s="1068"/>
      <c r="AH4" s="1068"/>
      <c r="AI4" s="1068" t="s">
        <v>2155</v>
      </c>
      <c r="AJ4" s="1068"/>
      <c r="AK4" s="1068"/>
      <c r="AL4" s="1068"/>
      <c r="AM4" s="1068" t="s">
        <v>2153</v>
      </c>
      <c r="AN4" s="1068"/>
      <c r="AO4" s="1068"/>
      <c r="AP4" s="1068"/>
      <c r="AS4" s="182"/>
      <c r="AT4" s="1008" t="s">
        <v>2248</v>
      </c>
      <c r="AU4" s="1008" t="s">
        <v>2199</v>
      </c>
      <c r="AV4" s="1008" t="s">
        <v>2200</v>
      </c>
      <c r="AW4" s="1008" t="s">
        <v>2201</v>
      </c>
      <c r="AX4" s="1008" t="s">
        <v>2202</v>
      </c>
      <c r="AY4" s="1008" t="s">
        <v>2203</v>
      </c>
      <c r="AZ4" s="1008" t="s">
        <v>2247</v>
      </c>
      <c r="BA4" s="183"/>
      <c r="CE4" s="987" t="s">
        <v>2376</v>
      </c>
      <c r="CF4" s="987"/>
      <c r="CG4" s="987"/>
      <c r="CH4" s="987"/>
      <c r="CI4" s="978" t="str">
        <f>IF(OR(OR(G49="処遇加算Ⅰ",G49="処遇加算Ⅱ"),OR(AS48="処遇加算Ⅰ",AS48="処遇加算Ⅱ")),1,"")</f>
        <v/>
      </c>
      <c r="CJ4" s="979"/>
    </row>
    <row r="5" spans="1:88" ht="33" customHeight="1">
      <c r="B5" s="1079"/>
      <c r="C5" s="1079"/>
      <c r="D5" s="1079"/>
      <c r="E5" s="1079"/>
      <c r="F5" s="1079"/>
      <c r="G5" s="1080"/>
      <c r="H5" s="1080"/>
      <c r="I5" s="1080"/>
      <c r="J5" s="1081"/>
      <c r="K5" s="1081"/>
      <c r="L5" s="1081"/>
      <c r="M5" s="1082"/>
      <c r="N5" s="1082"/>
      <c r="O5" s="1082"/>
      <c r="P5" s="1083" t="str">
        <f>IF(Y5="","",IFERROR(INDEX(【参考】数式用3!$G$3:$I$451,MATCH(M5,【参考】数式用3!$F$3:$F$451,0),MATCH(VLOOKUP(Y5,【参考】数式用3!$J$2:$K$28,2,FALSE),【参考】数式用3!$G$2:$I$2,0)),10))</f>
        <v/>
      </c>
      <c r="Q5" s="1084"/>
      <c r="R5" s="1084"/>
      <c r="S5" s="1085"/>
      <c r="T5" s="1086"/>
      <c r="U5" s="1086"/>
      <c r="V5" s="1086"/>
      <c r="W5" s="1086"/>
      <c r="X5" s="1087"/>
      <c r="Y5" s="1069"/>
      <c r="Z5" s="1069"/>
      <c r="AA5" s="1069"/>
      <c r="AB5" s="1069"/>
      <c r="AC5" s="1069"/>
      <c r="AD5" s="1069"/>
      <c r="AE5" s="1037"/>
      <c r="AF5" s="1038"/>
      <c r="AG5" s="1038"/>
      <c r="AH5" s="1039"/>
      <c r="AI5" s="1037"/>
      <c r="AJ5" s="1038"/>
      <c r="AK5" s="1038"/>
      <c r="AL5" s="1039"/>
      <c r="AM5" s="1040">
        <f>AE5-AI5</f>
        <v>0</v>
      </c>
      <c r="AN5" s="1041"/>
      <c r="AO5" s="1041"/>
      <c r="AP5" s="1042"/>
      <c r="AS5" s="182"/>
      <c r="AT5" s="1008"/>
      <c r="AU5" s="1008"/>
      <c r="AV5" s="1008"/>
      <c r="AW5" s="1008"/>
      <c r="AX5" s="1008"/>
      <c r="AY5" s="1008"/>
      <c r="AZ5" s="1008"/>
      <c r="BA5" s="183"/>
      <c r="CE5" s="987" t="s">
        <v>2370</v>
      </c>
      <c r="CF5" s="987"/>
      <c r="CG5" s="987"/>
      <c r="CH5" s="987"/>
      <c r="CI5" s="978" t="str">
        <f>IF(OR(G49="処遇加算Ⅰ",AS48="処遇加算Ⅰ"),1,"")</f>
        <v/>
      </c>
      <c r="CJ5" s="979"/>
    </row>
    <row r="6" spans="1:88" ht="10.5" customHeight="1">
      <c r="B6" s="184"/>
      <c r="C6" s="184"/>
      <c r="D6" s="184"/>
      <c r="E6" s="184"/>
      <c r="F6" s="184"/>
      <c r="G6" s="185"/>
      <c r="H6" s="185"/>
      <c r="I6" s="185"/>
      <c r="J6" s="185"/>
      <c r="K6" s="185"/>
      <c r="L6" s="185"/>
      <c r="M6" s="185"/>
      <c r="N6" s="185"/>
      <c r="O6" s="185"/>
      <c r="P6" s="186"/>
      <c r="Q6" s="186"/>
      <c r="R6" s="186"/>
      <c r="S6" s="186"/>
      <c r="T6" s="186"/>
      <c r="U6" s="186"/>
      <c r="V6" s="186"/>
      <c r="W6" s="186"/>
      <c r="X6" s="186"/>
      <c r="Y6" s="186"/>
      <c r="Z6" s="186"/>
      <c r="AA6" s="186"/>
      <c r="AB6" s="186"/>
      <c r="AC6" s="186"/>
      <c r="AD6" s="186"/>
      <c r="AE6" s="186"/>
      <c r="AF6" s="186"/>
      <c r="AG6" s="186"/>
      <c r="AH6" s="187"/>
      <c r="AI6" s="187"/>
      <c r="AJ6" s="187"/>
      <c r="AK6" s="187"/>
      <c r="AL6" s="187"/>
      <c r="AM6" s="188"/>
      <c r="AN6" s="188"/>
      <c r="AO6" s="188"/>
      <c r="AP6" s="188"/>
      <c r="AS6" s="182"/>
      <c r="AT6" s="1008"/>
      <c r="AU6" s="1008"/>
      <c r="AV6" s="1008"/>
      <c r="AW6" s="1008"/>
      <c r="AX6" s="1008"/>
      <c r="AY6" s="1008"/>
      <c r="AZ6" s="1008"/>
      <c r="BA6" s="183"/>
      <c r="CE6" s="987" t="s">
        <v>2373</v>
      </c>
      <c r="CF6" s="987"/>
      <c r="CG6" s="987"/>
      <c r="CH6" s="987"/>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89" t="s">
        <v>2205</v>
      </c>
      <c r="C7" s="177"/>
      <c r="D7" s="177"/>
      <c r="E7" s="177"/>
      <c r="F7" s="177"/>
      <c r="G7" s="177"/>
      <c r="H7" s="177"/>
      <c r="I7" s="177"/>
      <c r="J7" s="177"/>
      <c r="K7" s="177"/>
      <c r="L7" s="177"/>
      <c r="M7" s="177"/>
      <c r="N7" s="177"/>
      <c r="O7" s="177"/>
      <c r="P7" s="177"/>
      <c r="Q7" s="177"/>
      <c r="R7" s="177"/>
      <c r="S7" s="177"/>
      <c r="T7" s="177"/>
      <c r="U7" s="177"/>
      <c r="V7" s="190" t="s">
        <v>2252</v>
      </c>
      <c r="W7" s="177"/>
      <c r="X7" s="177"/>
      <c r="Y7" s="177"/>
      <c r="Z7" s="177"/>
      <c r="AA7" s="177"/>
      <c r="AB7" s="177"/>
      <c r="AC7" s="177"/>
      <c r="AD7" s="177"/>
      <c r="AE7" s="177"/>
      <c r="AF7" s="177"/>
      <c r="AG7" s="177"/>
      <c r="AH7" s="177"/>
      <c r="AI7" s="177"/>
      <c r="AJ7" s="177"/>
      <c r="AK7" s="177"/>
      <c r="AL7" s="177"/>
      <c r="AM7" s="177"/>
      <c r="AN7" s="177"/>
      <c r="AO7" s="177"/>
      <c r="AP7" s="177"/>
      <c r="AS7" s="182"/>
      <c r="AT7" s="1008"/>
      <c r="AU7" s="1008"/>
      <c r="AV7" s="1008"/>
      <c r="AW7" s="1008"/>
      <c r="AX7" s="1008"/>
      <c r="AY7" s="1008"/>
      <c r="AZ7" s="1008"/>
      <c r="BA7" s="183"/>
      <c r="CE7" s="1168" t="s">
        <v>2372</v>
      </c>
      <c r="CF7" s="1168"/>
      <c r="CG7" s="1168"/>
      <c r="CH7" s="1168"/>
      <c r="CI7" s="978" t="str">
        <f>IF(AND(AH62=1,AD41=""),1,"")</f>
        <v/>
      </c>
      <c r="CJ7" s="979"/>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997" t="s">
        <v>12</v>
      </c>
      <c r="U8" s="998"/>
      <c r="V8" s="1050" t="str">
        <f>IFERROR(IF(VLOOKUP(AS1,【参考】数式用2!E6:L23,3,FALSE)="","",VLOOKUP(AS1,【参考】数式用2!E6:L23,3,FALSE)),"")</f>
        <v/>
      </c>
      <c r="W8" s="1051"/>
      <c r="X8" s="1051"/>
      <c r="Y8" s="1051"/>
      <c r="Z8" s="1052"/>
      <c r="AA8" s="1033" t="str">
        <f>IFERROR(VLOOKUP(AS1,【参考】数式用2!E6:L23,4,FALSE),"")</f>
        <v/>
      </c>
      <c r="AB8" s="1033"/>
      <c r="AC8" s="1033"/>
      <c r="AD8" s="1033"/>
      <c r="AE8" s="1033"/>
      <c r="AF8" s="1033"/>
      <c r="AG8" s="1033"/>
      <c r="AH8" s="1033"/>
      <c r="AI8" s="1033"/>
      <c r="AJ8" s="1033"/>
      <c r="AK8" s="1033"/>
      <c r="AL8" s="1033"/>
      <c r="AM8" s="1033"/>
      <c r="AN8" s="1033"/>
      <c r="AO8" s="1033"/>
      <c r="AP8" s="1034"/>
      <c r="AS8" s="182"/>
      <c r="AT8" s="1165" t="str">
        <f>IF(L9="ベア加算","",IF(OR(V8="新加算Ⅰ",V8="新加算Ⅱ",V8="新加算Ⅲ",V8="新加算Ⅳ"),"○",""))</f>
        <v/>
      </c>
      <c r="AU8" s="116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5" t="str">
        <f>IF(OR(V8="新加算Ⅰ",V8="新加算Ⅱ",V8="新加算Ⅲ",V8="新加算Ⅴ(１)",V8="新加算Ⅴ(３)",V8="新加算Ⅴ(８)"),"○","")</f>
        <v/>
      </c>
      <c r="AX8" s="1165" t="str">
        <f>IF(OR(V8="新加算Ⅰ",V8="新加算Ⅱ",V8="新加算Ⅴ(１)",V8="新加算Ⅴ(２)",V8="新加算Ⅴ(３)",V8="新加算Ⅴ(４)",V8="新加算Ⅴ(５)",V8="新加算Ⅴ(６)",V8="新加算Ⅴ(７)",V8="新加算Ⅴ(９)",V8="新加算Ⅴ(10)",V8="新加算Ⅴ(12)"),"○","")</f>
        <v/>
      </c>
      <c r="AY8" s="1165" t="str">
        <f>IF(OR(V8="新加算Ⅰ",V8="新加算Ⅴ(１)",V8="新加算Ⅴ(２)",V8="新加算Ⅴ(５)",V8="新加算Ⅴ(７)",V8="新加算Ⅴ(10)"),"○","")</f>
        <v/>
      </c>
      <c r="AZ8" s="1165" t="str">
        <f>IF(OR(V8="新加算Ⅰ",V8="新加算Ⅱ",V8="新加算Ⅴ(１)",V8="新加算Ⅴ(２)",V8="新加算Ⅴ(３)",V8="新加算Ⅴ(４)",V8="新加算Ⅴ(５)",V8="新加算Ⅴ(６)",V8="新加算Ⅴ(７)",V8="新加算Ⅴ(９)",V8="新加算Ⅴ(10)",V8="新加算Ⅴ(12)"),"○","")</f>
        <v/>
      </c>
      <c r="BA8" s="183"/>
      <c r="CE8" s="1168" t="s">
        <v>2372</v>
      </c>
      <c r="CF8" s="1168"/>
      <c r="CG8" s="1168"/>
      <c r="CH8" s="1168"/>
      <c r="CI8" s="978" t="str">
        <f>IF(AND(AP62=1,AL41=""),1,"")</f>
        <v/>
      </c>
      <c r="CJ8" s="979"/>
    </row>
    <row r="9" spans="1:88" ht="26.25" customHeight="1">
      <c r="B9" s="1093"/>
      <c r="C9" s="1094"/>
      <c r="D9" s="1094"/>
      <c r="E9" s="1094"/>
      <c r="F9" s="1095"/>
      <c r="G9" s="1096"/>
      <c r="H9" s="1097"/>
      <c r="I9" s="1097"/>
      <c r="J9" s="1097"/>
      <c r="K9" s="1098"/>
      <c r="L9" s="1099"/>
      <c r="M9" s="1100"/>
      <c r="N9" s="1100"/>
      <c r="O9" s="1100"/>
      <c r="P9" s="1101"/>
      <c r="Q9" s="1088" t="s">
        <v>2195</v>
      </c>
      <c r="R9" s="1089"/>
      <c r="S9" s="1089"/>
      <c r="T9" s="997"/>
      <c r="U9" s="998"/>
      <c r="V9" s="1053" t="str">
        <f>IFERROR(VLOOKUP(Y5,【参考】数式用!$A$5:$AB$29,MATCH(V8,【参考】数式用!$B$4:$AB$4,0)+1,FALSE),"")</f>
        <v/>
      </c>
      <c r="W9" s="1054"/>
      <c r="X9" s="1054"/>
      <c r="Y9" s="1054"/>
      <c r="Z9" s="1055"/>
      <c r="AA9" s="1035"/>
      <c r="AB9" s="1035"/>
      <c r="AC9" s="1035"/>
      <c r="AD9" s="1035"/>
      <c r="AE9" s="1035"/>
      <c r="AF9" s="1035"/>
      <c r="AG9" s="1035"/>
      <c r="AH9" s="1035"/>
      <c r="AI9" s="1035"/>
      <c r="AJ9" s="1035"/>
      <c r="AK9" s="1035"/>
      <c r="AL9" s="1035"/>
      <c r="AM9" s="1035"/>
      <c r="AN9" s="1035"/>
      <c r="AO9" s="1035"/>
      <c r="AP9" s="1036"/>
      <c r="AS9" s="182"/>
      <c r="AT9" s="1166"/>
      <c r="AU9" s="1166"/>
      <c r="AV9" s="1166"/>
      <c r="AW9" s="1166"/>
      <c r="AX9" s="1166"/>
      <c r="AY9" s="1166"/>
      <c r="AZ9" s="1166"/>
      <c r="BA9" s="183"/>
      <c r="CE9" s="987" t="s">
        <v>2372</v>
      </c>
      <c r="CF9" s="987"/>
      <c r="CG9" s="987"/>
      <c r="CH9" s="987"/>
      <c r="CI9" s="978" t="str">
        <f>IF(OR(AH62=1,AP62=1),1,"")</f>
        <v/>
      </c>
      <c r="CJ9" s="979"/>
    </row>
    <row r="10" spans="1:88" ht="11.25" customHeight="1">
      <c r="B10" s="1104" t="str">
        <f>IFERROR(VLOOKUP(Y5,【参考】数式用!$A$5:$J$29,MATCH(B9,【参考】数式用!$B$4:$J$4,0)+1,0),"")</f>
        <v/>
      </c>
      <c r="C10" s="1105"/>
      <c r="D10" s="1105"/>
      <c r="E10" s="1105"/>
      <c r="F10" s="1106"/>
      <c r="G10" s="1104" t="str">
        <f>IFERROR(VLOOKUP(Y5,【参考】数式用!$A$5:$J$29,MATCH(G9,【参考】数式用!$B$4:$J$4,0)+1,0),"")</f>
        <v/>
      </c>
      <c r="H10" s="1105"/>
      <c r="I10" s="1105"/>
      <c r="J10" s="1105"/>
      <c r="K10" s="1106"/>
      <c r="L10" s="1104" t="str">
        <f>IFERROR(VLOOKUP(Y5,【参考】数式用!$A$5:$J$29,MATCH(L9,【参考】数式用!$B$4:$J$4,0)+1,0),"")</f>
        <v/>
      </c>
      <c r="M10" s="1105"/>
      <c r="N10" s="1105"/>
      <c r="O10" s="1105"/>
      <c r="P10" s="1106"/>
      <c r="Q10" s="1110">
        <f>SUM(B10,G10,L10)</f>
        <v>0</v>
      </c>
      <c r="R10" s="1111"/>
      <c r="S10" s="1111"/>
      <c r="T10" s="191"/>
      <c r="U10" s="191"/>
      <c r="V10" s="192" t="s">
        <v>2253</v>
      </c>
      <c r="W10" s="193"/>
      <c r="X10" s="193"/>
      <c r="Y10" s="193"/>
      <c r="Z10" s="193"/>
      <c r="AA10" s="194"/>
      <c r="AB10" s="194"/>
      <c r="AC10" s="194"/>
      <c r="AD10" s="194"/>
      <c r="AE10" s="194"/>
      <c r="AF10" s="195"/>
      <c r="AG10" s="195"/>
      <c r="AH10" s="195"/>
      <c r="AI10" s="195"/>
      <c r="AJ10" s="195"/>
      <c r="AK10" s="195"/>
      <c r="AL10" s="195"/>
      <c r="AM10" s="195"/>
      <c r="AN10" s="194"/>
      <c r="AO10" s="194"/>
      <c r="AP10" s="196"/>
      <c r="AS10" s="182"/>
      <c r="AT10" s="197"/>
      <c r="AU10" s="197"/>
      <c r="AV10" s="197"/>
      <c r="AW10" s="197"/>
      <c r="AX10" s="197"/>
      <c r="AY10" s="197"/>
      <c r="AZ10" s="197"/>
      <c r="BA10" s="183"/>
      <c r="CE10" s="987" t="s">
        <v>2375</v>
      </c>
      <c r="CF10" s="987"/>
      <c r="CG10" s="987"/>
      <c r="CH10" s="987"/>
      <c r="CI10" s="978">
        <f>IF(OR(AH63=1,AP63=1),1,0)</f>
        <v>0</v>
      </c>
      <c r="CJ10" s="979"/>
    </row>
    <row r="11" spans="1:88" s="193" customFormat="1" ht="20.25" customHeight="1" thickBot="1">
      <c r="B11" s="1107"/>
      <c r="C11" s="1108"/>
      <c r="D11" s="1108"/>
      <c r="E11" s="1108"/>
      <c r="F11" s="1109"/>
      <c r="G11" s="1107"/>
      <c r="H11" s="1108"/>
      <c r="I11" s="1108"/>
      <c r="J11" s="1108"/>
      <c r="K11" s="1109"/>
      <c r="L11" s="1107"/>
      <c r="M11" s="1108"/>
      <c r="N11" s="1108"/>
      <c r="O11" s="1108"/>
      <c r="P11" s="1109"/>
      <c r="Q11" s="1110"/>
      <c r="R11" s="1111"/>
      <c r="S11" s="1111"/>
      <c r="T11" s="1067"/>
      <c r="U11" s="998"/>
      <c r="V11" s="1059" t="str">
        <f>IFERROR(IF(VLOOKUP(AS1,【参考】数式用2!E6:L23,5,FALSE)="","",VLOOKUP(AS1,【参考】数式用2!E6:L23,5,FALSE)),"")</f>
        <v/>
      </c>
      <c r="W11" s="1059"/>
      <c r="X11" s="1059"/>
      <c r="Y11" s="1059"/>
      <c r="Z11" s="1059"/>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8"/>
      <c r="AT11" s="1165" t="str">
        <f>IF(L9="ベア加算","",IF(OR(V11="新加算Ⅰ",V11="新加算Ⅱ",V11="新加算Ⅲ",V11="新加算Ⅳ"),"○",""))</f>
        <v/>
      </c>
      <c r="AU11" s="116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5" t="str">
        <f>IF(OR(V11="新加算Ⅰ",V11="新加算Ⅱ",V11="新加算Ⅲ",V11="新加算Ⅴ(１)",V11="新加算Ⅴ(３)",V11="新加算Ⅴ(８)"),"○","")</f>
        <v/>
      </c>
      <c r="AX11" s="1165" t="str">
        <f>IF(OR(V11="新加算Ⅰ",V11="新加算Ⅱ",V11="新加算Ⅴ(１)",V11="新加算Ⅴ(２)",V11="新加算Ⅴ(３)",V11="新加算Ⅴ(４)",V11="新加算Ⅴ(５)",V11="新加算Ⅴ(６)",V11="新加算Ⅴ(７)",V11="新加算Ⅴ(９)",V11="新加算Ⅴ(10)",V11="新加算Ⅴ(12)"),"○","")</f>
        <v/>
      </c>
      <c r="AY11" s="1165" t="str">
        <f>IF(OR(V11="新加算Ⅰ",V11="新加算Ⅴ(１)",V11="新加算Ⅴ(２)",V11="新加算Ⅴ(５)",V11="新加算Ⅴ(７)",V11="新加算Ⅴ(10)"),"○","")</f>
        <v/>
      </c>
      <c r="AZ11" s="1165" t="str">
        <f>IF(OR(V11="新加算Ⅰ",V11="新加算Ⅱ",V11="新加算Ⅴ(１)",V11="新加算Ⅴ(２)",V11="新加算Ⅴ(３)",V11="新加算Ⅴ(４)",V11="新加算Ⅴ(５)",V11="新加算Ⅴ(６)",V11="新加算Ⅴ(７)",V11="新加算Ⅴ(９)",V11="新加算Ⅴ(10)",V11="新加算Ⅴ(12)"),"○","")</f>
        <v/>
      </c>
      <c r="BA11" s="199"/>
    </row>
    <row r="12" spans="1:88" ht="25.5" customHeight="1" thickBot="1">
      <c r="A12" s="177"/>
      <c r="B12" s="107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8"/>
      <c r="D12" s="1078"/>
      <c r="E12" s="1078"/>
      <c r="F12" s="1078"/>
      <c r="G12" s="1078"/>
      <c r="H12" s="1078"/>
      <c r="I12" s="1078"/>
      <c r="J12" s="1078"/>
      <c r="K12" s="1078"/>
      <c r="L12" s="1078"/>
      <c r="M12" s="1078"/>
      <c r="N12" s="1078"/>
      <c r="O12" s="1078"/>
      <c r="P12" s="1078"/>
      <c r="Q12" s="1078"/>
      <c r="R12" s="1078"/>
      <c r="S12" s="1078"/>
      <c r="T12" s="1067"/>
      <c r="U12" s="998"/>
      <c r="V12" s="1058" t="str">
        <f>IFERROR(VLOOKUP(Y5,【参考】数式用!$A$5:$AB$29,MATCH(V11,【参考】数式用!$B$4:$AB$4,0)+1,FALSE),"")</f>
        <v/>
      </c>
      <c r="W12" s="1058"/>
      <c r="X12" s="1058"/>
      <c r="Y12" s="1058"/>
      <c r="Z12" s="1058"/>
      <c r="AA12" s="1035"/>
      <c r="AB12" s="1035"/>
      <c r="AC12" s="1035"/>
      <c r="AD12" s="1035"/>
      <c r="AE12" s="1035"/>
      <c r="AF12" s="1035"/>
      <c r="AG12" s="1035"/>
      <c r="AH12" s="1035"/>
      <c r="AI12" s="1035"/>
      <c r="AJ12" s="1035"/>
      <c r="AK12" s="1035"/>
      <c r="AL12" s="1035"/>
      <c r="AM12" s="1035"/>
      <c r="AN12" s="1035"/>
      <c r="AO12" s="1035"/>
      <c r="AP12" s="1036"/>
      <c r="AS12" s="182"/>
      <c r="AT12" s="1166"/>
      <c r="AU12" s="1166"/>
      <c r="AV12" s="1166"/>
      <c r="AW12" s="1166"/>
      <c r="AX12" s="1166"/>
      <c r="AY12" s="1166"/>
      <c r="AZ12" s="1166"/>
      <c r="BA12" s="183"/>
    </row>
    <row r="13" spans="1:88" ht="12" customHeight="1">
      <c r="A13" s="177"/>
      <c r="B13" s="1121" t="s">
        <v>2282</v>
      </c>
      <c r="C13" s="1122"/>
      <c r="D13" s="1122"/>
      <c r="E13" s="1122"/>
      <c r="F13" s="1122"/>
      <c r="G13" s="1122"/>
      <c r="H13" s="1122"/>
      <c r="I13" s="1122"/>
      <c r="J13" s="1122"/>
      <c r="K13" s="1122"/>
      <c r="L13" s="1122"/>
      <c r="M13" s="1122"/>
      <c r="N13" s="1122"/>
      <c r="O13" s="1122"/>
      <c r="P13" s="1122"/>
      <c r="Q13" s="1122"/>
      <c r="R13" s="1122"/>
      <c r="S13" s="1123"/>
      <c r="U13" s="197"/>
      <c r="V13" s="200" t="s">
        <v>2254</v>
      </c>
      <c r="W13" s="193"/>
      <c r="X13" s="193"/>
      <c r="Y13" s="193"/>
      <c r="Z13" s="193"/>
      <c r="AA13" s="195"/>
      <c r="AB13" s="195"/>
      <c r="AC13" s="195"/>
      <c r="AD13" s="195"/>
      <c r="AE13" s="195"/>
      <c r="AF13" s="195"/>
      <c r="AG13" s="195"/>
      <c r="AH13" s="195"/>
      <c r="AI13" s="195"/>
      <c r="AJ13" s="195"/>
      <c r="AK13" s="195"/>
      <c r="AL13" s="195"/>
      <c r="AM13" s="195"/>
      <c r="AN13" s="195"/>
      <c r="AO13" s="195"/>
      <c r="AP13" s="196"/>
      <c r="AS13" s="182"/>
      <c r="AT13" s="197"/>
      <c r="AU13" s="197"/>
      <c r="AV13" s="197"/>
      <c r="AW13" s="197"/>
      <c r="AX13" s="197"/>
      <c r="AY13" s="197"/>
      <c r="AZ13" s="197"/>
      <c r="BA13" s="183"/>
    </row>
    <row r="14" spans="1:88" ht="20.25" customHeight="1">
      <c r="A14" s="177"/>
      <c r="B14" s="1124"/>
      <c r="C14" s="1125"/>
      <c r="D14" s="1125"/>
      <c r="E14" s="1125"/>
      <c r="F14" s="1125"/>
      <c r="G14" s="1125"/>
      <c r="H14" s="1125"/>
      <c r="I14" s="1125"/>
      <c r="J14" s="1125"/>
      <c r="K14" s="1125"/>
      <c r="L14" s="1125"/>
      <c r="M14" s="1125"/>
      <c r="N14" s="1125"/>
      <c r="O14" s="1125"/>
      <c r="P14" s="1125"/>
      <c r="Q14" s="1125"/>
      <c r="R14" s="1125"/>
      <c r="S14" s="1126"/>
      <c r="U14" s="527"/>
      <c r="V14" s="1059" t="str">
        <f>IFERROR(IF(VLOOKUP(AS1,【参考】数式用2!E6:L23,7,FALSE)="","",VLOOKUP(AS1,【参考】数式用2!E6:L23,7,FALSE)),"")</f>
        <v/>
      </c>
      <c r="W14" s="1059"/>
      <c r="X14" s="1059"/>
      <c r="Y14" s="1059"/>
      <c r="Z14" s="1059"/>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2"/>
      <c r="AT14" s="1165" t="str">
        <f>IF(L9="ベア加算","",IF(OR(V14="新加算Ⅰ",V14="新加算Ⅱ",V14="新加算Ⅲ",V14="新加算Ⅳ"),"○",""))</f>
        <v/>
      </c>
      <c r="AU14" s="116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5" t="str">
        <f>IF(OR(V14="新加算Ⅰ",V14="新加算Ⅱ",V14="新加算Ⅲ",V14="新加算Ⅴ(１)",V14="新加算Ⅴ(３)",V14="新加算Ⅴ(８)"),"○","")</f>
        <v/>
      </c>
      <c r="AX14" s="1165" t="str">
        <f>IF(OR(V14="新加算Ⅰ",V14="新加算Ⅱ",V14="新加算Ⅴ(１)",V14="新加算Ⅴ(２)",V14="新加算Ⅴ(３)",V14="新加算Ⅴ(４)",V14="新加算Ⅴ(５)",V14="新加算Ⅴ(６)",V14="新加算Ⅴ(７)",V14="新加算Ⅴ(９)",V14="新加算Ⅴ(10)",V14="新加算Ⅴ(12)"),"○","")</f>
        <v/>
      </c>
      <c r="AY14" s="1165" t="str">
        <f>IF(OR(V14="新加算Ⅰ",V14="新加算Ⅴ(１)",V14="新加算Ⅴ(２)",V14="新加算Ⅴ(５)",V14="新加算Ⅴ(７)",V14="新加算Ⅴ(10)"),"○","")</f>
        <v/>
      </c>
      <c r="AZ14" s="1165" t="str">
        <f>IF(OR(V14="新加算Ⅰ",V14="新加算Ⅱ",V14="新加算Ⅴ(１)",V14="新加算Ⅴ(２)",V14="新加算Ⅴ(３)",V14="新加算Ⅴ(４)",V14="新加算Ⅴ(５)",V14="新加算Ⅴ(６)",V14="新加算Ⅴ(７)",V14="新加算Ⅴ(９)",V14="新加算Ⅴ(10)",V14="新加算Ⅴ(12)"),"○","")</f>
        <v/>
      </c>
      <c r="BA14" s="183"/>
    </row>
    <row r="15" spans="1:88" ht="20.25" customHeight="1">
      <c r="A15" s="177"/>
      <c r="B15" s="1112" t="s">
        <v>2276</v>
      </c>
      <c r="C15" s="1113"/>
      <c r="D15" s="146">
        <v>6</v>
      </c>
      <c r="E15" s="529" t="s">
        <v>2277</v>
      </c>
      <c r="F15" s="146">
        <v>4</v>
      </c>
      <c r="G15" s="529" t="s">
        <v>2278</v>
      </c>
      <c r="H15" s="1114" t="s">
        <v>2279</v>
      </c>
      <c r="I15" s="1114"/>
      <c r="J15" s="1127"/>
      <c r="K15" s="146">
        <v>7</v>
      </c>
      <c r="L15" s="529" t="s">
        <v>2277</v>
      </c>
      <c r="M15" s="146">
        <v>3</v>
      </c>
      <c r="N15" s="529" t="s">
        <v>2278</v>
      </c>
      <c r="O15" s="529" t="s">
        <v>2280</v>
      </c>
      <c r="P15" s="203">
        <f>(K15*12+M15)-(D15*12+F15)+1</f>
        <v>12</v>
      </c>
      <c r="Q15" s="1114" t="s">
        <v>2281</v>
      </c>
      <c r="R15" s="1114"/>
      <c r="S15" s="204" t="s">
        <v>70</v>
      </c>
      <c r="U15" s="527"/>
      <c r="V15" s="1115" t="str">
        <f>IFERROR(VLOOKUP(Y5,【参考】数式用!$A$5:$AB$29,MATCH(V14,【参考】数式用!$B$4:$AB$4,0)+1,FALSE),"")</f>
        <v/>
      </c>
      <c r="W15" s="1116"/>
      <c r="X15" s="1116"/>
      <c r="Y15" s="1116"/>
      <c r="Z15" s="1117"/>
      <c r="AA15" s="1044"/>
      <c r="AB15" s="1045"/>
      <c r="AC15" s="1045"/>
      <c r="AD15" s="1045"/>
      <c r="AE15" s="1045"/>
      <c r="AF15" s="1045"/>
      <c r="AG15" s="1045"/>
      <c r="AH15" s="1045"/>
      <c r="AI15" s="1045"/>
      <c r="AJ15" s="1045"/>
      <c r="AK15" s="1045"/>
      <c r="AL15" s="1045"/>
      <c r="AM15" s="1045"/>
      <c r="AN15" s="1045"/>
      <c r="AO15" s="1045"/>
      <c r="AP15" s="1046"/>
      <c r="AS15" s="182"/>
      <c r="AT15" s="1167"/>
      <c r="AU15" s="1167"/>
      <c r="AV15" s="1167"/>
      <c r="AW15" s="1167"/>
      <c r="AX15" s="1167"/>
      <c r="AY15" s="1167"/>
      <c r="AZ15" s="1167"/>
      <c r="BA15" s="183"/>
    </row>
    <row r="16" spans="1:88" ht="6" customHeight="1" thickBot="1">
      <c r="A16" s="177"/>
      <c r="B16" s="205"/>
      <c r="C16" s="206"/>
      <c r="D16" s="207"/>
      <c r="E16" s="207"/>
      <c r="F16" s="207"/>
      <c r="G16" s="207"/>
      <c r="H16" s="207"/>
      <c r="I16" s="207"/>
      <c r="J16" s="207"/>
      <c r="K16" s="207"/>
      <c r="L16" s="207"/>
      <c r="M16" s="207"/>
      <c r="N16" s="207"/>
      <c r="O16" s="207"/>
      <c r="P16" s="207"/>
      <c r="Q16" s="207"/>
      <c r="R16" s="207"/>
      <c r="S16" s="208"/>
      <c r="U16" s="527"/>
      <c r="V16" s="1118"/>
      <c r="W16" s="1119"/>
      <c r="X16" s="1119"/>
      <c r="Y16" s="1119"/>
      <c r="Z16" s="1120"/>
      <c r="AA16" s="1047"/>
      <c r="AB16" s="1048"/>
      <c r="AC16" s="1048"/>
      <c r="AD16" s="1048"/>
      <c r="AE16" s="1048"/>
      <c r="AF16" s="1048"/>
      <c r="AG16" s="1048"/>
      <c r="AH16" s="1048"/>
      <c r="AI16" s="1048"/>
      <c r="AJ16" s="1048"/>
      <c r="AK16" s="1048"/>
      <c r="AL16" s="1048"/>
      <c r="AM16" s="1048"/>
      <c r="AN16" s="1048"/>
      <c r="AO16" s="1048"/>
      <c r="AP16" s="1049"/>
      <c r="AS16" s="182"/>
      <c r="AT16" s="1166"/>
      <c r="AU16" s="1166"/>
      <c r="AV16" s="1166"/>
      <c r="AW16" s="1166"/>
      <c r="AX16" s="1166"/>
      <c r="AY16" s="1166"/>
      <c r="AZ16" s="1166"/>
      <c r="BA16" s="183"/>
    </row>
    <row r="17" spans="2:60" ht="6.75" customHeight="1" thickBot="1">
      <c r="T17" s="528"/>
      <c r="U17" s="528"/>
      <c r="V17" s="210"/>
      <c r="W17" s="210"/>
      <c r="X17" s="210"/>
      <c r="Y17" s="210"/>
      <c r="Z17" s="210"/>
      <c r="AA17" s="211"/>
      <c r="AB17" s="211"/>
      <c r="AC17" s="211"/>
      <c r="AD17" s="211"/>
      <c r="AE17" s="211"/>
      <c r="AF17" s="211"/>
      <c r="AG17" s="211"/>
      <c r="AH17" s="211"/>
      <c r="AI17" s="211"/>
      <c r="AJ17" s="211"/>
      <c r="AK17" s="211"/>
      <c r="AL17" s="211"/>
      <c r="AM17" s="211"/>
      <c r="AN17" s="211"/>
      <c r="AO17" s="211"/>
      <c r="AP17" s="211"/>
      <c r="AS17" s="212"/>
      <c r="AT17" s="213"/>
      <c r="AU17" s="213"/>
      <c r="AV17" s="213"/>
      <c r="AW17" s="213"/>
      <c r="AX17" s="213"/>
      <c r="AY17" s="213"/>
      <c r="AZ17" s="213"/>
      <c r="BA17" s="214"/>
    </row>
    <row r="18" spans="2:60" ht="12" customHeight="1">
      <c r="B18" s="1102" t="s">
        <v>2206</v>
      </c>
      <c r="C18" s="1102"/>
      <c r="D18" s="1102"/>
      <c r="E18" s="1102"/>
      <c r="F18" s="1102"/>
      <c r="G18" s="1102"/>
      <c r="H18" s="1102"/>
      <c r="I18" s="1102"/>
      <c r="J18" s="1102"/>
      <c r="K18" s="1102"/>
      <c r="L18" s="1102"/>
      <c r="M18" s="1102"/>
      <c r="N18" s="1102"/>
      <c r="O18" s="1102"/>
      <c r="P18" s="1102"/>
      <c r="Q18" s="1102"/>
      <c r="R18" s="1102"/>
      <c r="S18" s="1102"/>
      <c r="AI18" s="215"/>
      <c r="AJ18" s="215"/>
      <c r="AK18" s="215"/>
      <c r="AL18" s="215"/>
      <c r="AM18" s="215"/>
      <c r="AN18" s="215"/>
      <c r="AO18" s="215"/>
      <c r="AP18" s="215"/>
      <c r="AQ18" s="215"/>
    </row>
    <row r="19" spans="2:60" ht="6" customHeight="1" thickBot="1">
      <c r="B19" s="1102"/>
      <c r="C19" s="1102"/>
      <c r="D19" s="1102"/>
      <c r="E19" s="1102"/>
      <c r="F19" s="1102"/>
      <c r="G19" s="1102"/>
      <c r="H19" s="1102"/>
      <c r="I19" s="1102"/>
      <c r="J19" s="1102"/>
      <c r="K19" s="1102"/>
      <c r="L19" s="1102"/>
      <c r="M19" s="1102"/>
      <c r="N19" s="1102"/>
      <c r="O19" s="1102"/>
      <c r="P19" s="1102"/>
      <c r="Q19" s="1102"/>
      <c r="R19" s="1102"/>
      <c r="S19" s="1102"/>
      <c r="AI19" s="215"/>
      <c r="AJ19" s="215"/>
      <c r="AK19" s="215"/>
      <c r="AL19" s="215"/>
      <c r="AM19" s="215"/>
      <c r="AN19" s="215"/>
      <c r="AO19" s="215"/>
      <c r="AP19" s="215"/>
      <c r="AQ19" s="215"/>
    </row>
    <row r="20" spans="2:60" ht="12.95" customHeight="1">
      <c r="B20" s="1103"/>
      <c r="C20" s="1103"/>
      <c r="D20" s="1103"/>
      <c r="E20" s="1103"/>
      <c r="F20" s="1103"/>
      <c r="G20" s="1103"/>
      <c r="H20" s="1103"/>
      <c r="I20" s="1103"/>
      <c r="J20" s="1103"/>
      <c r="K20" s="1103"/>
      <c r="L20" s="1103"/>
      <c r="M20" s="1103"/>
      <c r="N20" s="1103"/>
      <c r="O20" s="1103"/>
      <c r="P20" s="1103"/>
      <c r="Q20" s="1103"/>
      <c r="R20" s="1103"/>
      <c r="S20" s="1103"/>
      <c r="T20" s="216"/>
      <c r="U20" s="177"/>
      <c r="V20" s="1077" t="s">
        <v>239</v>
      </c>
      <c r="W20" s="1077"/>
      <c r="X20" s="1077"/>
      <c r="Y20" s="1077"/>
      <c r="Z20" s="1077"/>
      <c r="AA20" s="190"/>
      <c r="AB20" s="190"/>
      <c r="AC20" s="1077" t="str">
        <f>IF(F15=4,"R6.4～R6.5",IF(F15=5,"R6.5",""))</f>
        <v>R6.4～R6.5</v>
      </c>
      <c r="AD20" s="1077"/>
      <c r="AE20" s="1077"/>
      <c r="AF20" s="1077"/>
      <c r="AG20" s="1077"/>
      <c r="AH20" s="1077"/>
      <c r="AI20" s="190"/>
      <c r="AJ20" s="190"/>
      <c r="AK20" s="1077" t="str">
        <f>IF(OR(F15=4,F15=5),"R6.6","R"&amp;D15&amp;"."&amp;F15)&amp;"～R"&amp;K15&amp;"."&amp;M15</f>
        <v>R6.6～R7.3</v>
      </c>
      <c r="AL20" s="1077"/>
      <c r="AM20" s="1077"/>
      <c r="AN20" s="1077"/>
      <c r="AO20" s="1077"/>
      <c r="AP20" s="1077"/>
      <c r="AS20" s="988" t="str">
        <f>IFERROR(VLOOKUP(AS1,【参考】数式用2!E6:S23,9,FALSE),"")</f>
        <v/>
      </c>
      <c r="AT20" s="989"/>
      <c r="AU20" s="989"/>
      <c r="AV20" s="989"/>
      <c r="AW20" s="989"/>
      <c r="AX20" s="989"/>
      <c r="AY20" s="989"/>
      <c r="AZ20" s="989"/>
      <c r="BA20" s="989"/>
      <c r="BB20" s="989"/>
      <c r="BC20" s="989"/>
      <c r="BD20" s="989"/>
      <c r="BE20" s="989"/>
      <c r="BF20" s="989"/>
      <c r="BG20" s="989"/>
      <c r="BH20" s="990"/>
    </row>
    <row r="21" spans="2:60" ht="17.100000000000001" customHeight="1">
      <c r="B21" s="1019" t="s">
        <v>2289</v>
      </c>
      <c r="C21" s="1020"/>
      <c r="D21" s="1020"/>
      <c r="E21" s="1020"/>
      <c r="F21" s="1021"/>
      <c r="G21" s="1060" t="s">
        <v>240</v>
      </c>
      <c r="H21" s="1061"/>
      <c r="I21" s="1061"/>
      <c r="J21" s="1061"/>
      <c r="K21" s="1061"/>
      <c r="L21" s="1061"/>
      <c r="M21" s="1061"/>
      <c r="N21" s="1061"/>
      <c r="O21" s="1061"/>
      <c r="P21" s="1061"/>
      <c r="Q21" s="1061"/>
      <c r="R21" s="1061"/>
      <c r="S21" s="1061"/>
      <c r="T21" s="1062"/>
      <c r="U21" s="217"/>
      <c r="V21" s="525" t="str">
        <f>IFERROR(IF(L9="ベア加算","✓",""),"")</f>
        <v/>
      </c>
      <c r="W21" s="984" t="s">
        <v>14</v>
      </c>
      <c r="X21" s="984"/>
      <c r="Y21" s="984"/>
      <c r="Z21" s="984"/>
      <c r="AA21" s="997" t="s">
        <v>12</v>
      </c>
      <c r="AB21" s="998"/>
      <c r="AC21" s="219"/>
      <c r="AD21" s="1057" t="s">
        <v>14</v>
      </c>
      <c r="AE21" s="1057"/>
      <c r="AF21" s="1057"/>
      <c r="AG21" s="1057"/>
      <c r="AH21" s="1057"/>
      <c r="AI21" s="997" t="s">
        <v>12</v>
      </c>
      <c r="AJ21" s="998"/>
      <c r="AK21" s="220"/>
      <c r="AL21" s="1057" t="s">
        <v>14</v>
      </c>
      <c r="AM21" s="1057"/>
      <c r="AN21" s="1057"/>
      <c r="AO21" s="1057"/>
      <c r="AP21" s="1057"/>
      <c r="AS21" s="991"/>
      <c r="AT21" s="992"/>
      <c r="AU21" s="992"/>
      <c r="AV21" s="992"/>
      <c r="AW21" s="992"/>
      <c r="AX21" s="992"/>
      <c r="AY21" s="992"/>
      <c r="AZ21" s="992"/>
      <c r="BA21" s="992"/>
      <c r="BB21" s="992"/>
      <c r="BC21" s="992"/>
      <c r="BD21" s="992"/>
      <c r="BE21" s="992"/>
      <c r="BF21" s="992"/>
      <c r="BG21" s="992"/>
      <c r="BH21" s="993"/>
    </row>
    <row r="22" spans="2:60" ht="17.100000000000001" customHeight="1" thickBot="1">
      <c r="B22" s="1025"/>
      <c r="C22" s="1026"/>
      <c r="D22" s="1026"/>
      <c r="E22" s="1026"/>
      <c r="F22" s="1027"/>
      <c r="G22" s="1064"/>
      <c r="H22" s="1065"/>
      <c r="I22" s="1065"/>
      <c r="J22" s="1065"/>
      <c r="K22" s="1065"/>
      <c r="L22" s="1065"/>
      <c r="M22" s="1065"/>
      <c r="N22" s="1065"/>
      <c r="O22" s="1065"/>
      <c r="P22" s="1065"/>
      <c r="Q22" s="1065"/>
      <c r="R22" s="1065"/>
      <c r="S22" s="1065"/>
      <c r="T22" s="1066"/>
      <c r="U22" s="217"/>
      <c r="V22" s="221" t="str">
        <f>IFERROR(IF(L9="ベア加算なし","✓",""),"")</f>
        <v/>
      </c>
      <c r="W22" s="1011" t="s">
        <v>15</v>
      </c>
      <c r="X22" s="984"/>
      <c r="Y22" s="1012"/>
      <c r="Z22" s="1013"/>
      <c r="AA22" s="997"/>
      <c r="AB22" s="998"/>
      <c r="AC22" s="219"/>
      <c r="AD22" s="984" t="s">
        <v>15</v>
      </c>
      <c r="AE22" s="984"/>
      <c r="AF22" s="984"/>
      <c r="AG22" s="984"/>
      <c r="AH22" s="984"/>
      <c r="AI22" s="997"/>
      <c r="AJ22" s="998"/>
      <c r="AK22" s="220"/>
      <c r="AL22" s="984" t="s">
        <v>15</v>
      </c>
      <c r="AM22" s="984"/>
      <c r="AN22" s="984"/>
      <c r="AO22" s="984"/>
      <c r="AP22" s="984"/>
      <c r="AS22" s="994"/>
      <c r="AT22" s="995"/>
      <c r="AU22" s="995"/>
      <c r="AV22" s="995"/>
      <c r="AW22" s="995"/>
      <c r="AX22" s="995"/>
      <c r="AY22" s="995"/>
      <c r="AZ22" s="995"/>
      <c r="BA22" s="995"/>
      <c r="BB22" s="995"/>
      <c r="BC22" s="995"/>
      <c r="BD22" s="995"/>
      <c r="BE22" s="995"/>
      <c r="BF22" s="995"/>
      <c r="BG22" s="995"/>
      <c r="BH22" s="996"/>
    </row>
    <row r="23" spans="2:60" ht="11.25" customHeight="1" thickBot="1">
      <c r="G23" s="222"/>
      <c r="H23" s="222"/>
      <c r="I23" s="222"/>
      <c r="J23" s="222"/>
      <c r="K23" s="222"/>
      <c r="L23" s="222"/>
      <c r="M23" s="222"/>
      <c r="N23" s="222"/>
      <c r="O23" s="222"/>
      <c r="P23" s="222"/>
      <c r="Q23" s="222"/>
      <c r="R23" s="222"/>
      <c r="S23" s="222"/>
      <c r="T23" s="222"/>
      <c r="U23" s="223"/>
      <c r="V23" s="224"/>
      <c r="W23" s="196"/>
      <c r="X23" s="196"/>
      <c r="Y23" s="196"/>
      <c r="Z23" s="196"/>
      <c r="AC23" s="225"/>
      <c r="AD23" s="196"/>
      <c r="AE23" s="196"/>
      <c r="AF23" s="196"/>
      <c r="AG23" s="196"/>
      <c r="AH23" s="196"/>
      <c r="AP23" s="226"/>
      <c r="AS23" s="177"/>
      <c r="AT23" s="177"/>
      <c r="AU23" s="177"/>
      <c r="AV23" s="177"/>
      <c r="AW23" s="177"/>
      <c r="AX23" s="177"/>
      <c r="AY23" s="177"/>
      <c r="AZ23" s="177"/>
      <c r="BA23" s="177"/>
      <c r="BB23" s="177"/>
      <c r="BC23" s="177"/>
      <c r="BD23" s="177"/>
      <c r="BE23" s="177"/>
      <c r="BF23" s="177"/>
      <c r="BG23" s="177"/>
      <c r="BH23" s="226"/>
    </row>
    <row r="24" spans="2:60" ht="18" customHeight="1">
      <c r="B24" s="1019" t="s">
        <v>2214</v>
      </c>
      <c r="C24" s="1020"/>
      <c r="D24" s="1020"/>
      <c r="E24" s="1020"/>
      <c r="F24" s="1021"/>
      <c r="G24" s="1060" t="s">
        <v>241</v>
      </c>
      <c r="H24" s="1061"/>
      <c r="I24" s="1061"/>
      <c r="J24" s="1061"/>
      <c r="K24" s="1061"/>
      <c r="L24" s="1061"/>
      <c r="M24" s="1061"/>
      <c r="N24" s="1061"/>
      <c r="O24" s="1061"/>
      <c r="P24" s="1061"/>
      <c r="Q24" s="1061"/>
      <c r="R24" s="1061"/>
      <c r="S24" s="1061"/>
      <c r="T24" s="1062"/>
      <c r="U24" s="217"/>
      <c r="V24" s="525" t="str">
        <f>IFERROR(IF(OR(B9="処遇加算Ⅰ",B9="処遇加算Ⅱ"),"✓",""),"")</f>
        <v/>
      </c>
      <c r="W24" s="1029" t="s">
        <v>2249</v>
      </c>
      <c r="X24" s="1030"/>
      <c r="Y24" s="1030"/>
      <c r="Z24" s="1031"/>
      <c r="AA24" s="997" t="s">
        <v>12</v>
      </c>
      <c r="AB24" s="998"/>
      <c r="AC24" s="219"/>
      <c r="AD24" s="986" t="s">
        <v>14</v>
      </c>
      <c r="AE24" s="986"/>
      <c r="AF24" s="986"/>
      <c r="AG24" s="986"/>
      <c r="AH24" s="986"/>
      <c r="AI24" s="997" t="s">
        <v>12</v>
      </c>
      <c r="AJ24" s="998"/>
      <c r="AK24" s="219"/>
      <c r="AL24" s="986" t="s">
        <v>14</v>
      </c>
      <c r="AM24" s="986"/>
      <c r="AN24" s="986"/>
      <c r="AO24" s="986"/>
      <c r="AP24" s="986"/>
      <c r="AS24" s="98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990"/>
    </row>
    <row r="25" spans="2:60" ht="21" customHeight="1">
      <c r="B25" s="1022"/>
      <c r="C25" s="1023"/>
      <c r="D25" s="1023"/>
      <c r="E25" s="1023"/>
      <c r="F25" s="1024"/>
      <c r="G25" s="1044"/>
      <c r="H25" s="1045"/>
      <c r="I25" s="1045"/>
      <c r="J25" s="1045"/>
      <c r="K25" s="1045"/>
      <c r="L25" s="1045"/>
      <c r="M25" s="1045"/>
      <c r="N25" s="1045"/>
      <c r="O25" s="1045"/>
      <c r="P25" s="1045"/>
      <c r="Q25" s="1045"/>
      <c r="R25" s="1045"/>
      <c r="S25" s="1045"/>
      <c r="T25" s="1063"/>
      <c r="U25" s="217"/>
      <c r="V25" s="525" t="str">
        <f>IFERROR(IF(B9="処遇加算Ⅲ","✓",""),"")</f>
        <v/>
      </c>
      <c r="W25" s="1029" t="s">
        <v>19</v>
      </c>
      <c r="X25" s="1030"/>
      <c r="Y25" s="1030"/>
      <c r="Z25" s="1031"/>
      <c r="AA25" s="997"/>
      <c r="AB25" s="998"/>
      <c r="AC25" s="219"/>
      <c r="AD25" s="985" t="s">
        <v>17</v>
      </c>
      <c r="AE25" s="985"/>
      <c r="AF25" s="985"/>
      <c r="AG25" s="985"/>
      <c r="AH25" s="985"/>
      <c r="AI25" s="997"/>
      <c r="AJ25" s="998"/>
      <c r="AK25" s="220"/>
      <c r="AL25" s="985" t="s">
        <v>17</v>
      </c>
      <c r="AM25" s="985"/>
      <c r="AN25" s="985"/>
      <c r="AO25" s="985"/>
      <c r="AP25" s="985"/>
      <c r="AS25" s="991"/>
      <c r="AT25" s="992"/>
      <c r="AU25" s="992"/>
      <c r="AV25" s="992"/>
      <c r="AW25" s="992"/>
      <c r="AX25" s="992"/>
      <c r="AY25" s="992"/>
      <c r="AZ25" s="992"/>
      <c r="BA25" s="992"/>
      <c r="BB25" s="992"/>
      <c r="BC25" s="992"/>
      <c r="BD25" s="992"/>
      <c r="BE25" s="992"/>
      <c r="BF25" s="992"/>
      <c r="BG25" s="992"/>
      <c r="BH25" s="993"/>
    </row>
    <row r="26" spans="2:60" ht="18" customHeight="1" thickBot="1">
      <c r="B26" s="1025"/>
      <c r="C26" s="1026"/>
      <c r="D26" s="1026"/>
      <c r="E26" s="1026"/>
      <c r="F26" s="1027"/>
      <c r="G26" s="1064"/>
      <c r="H26" s="1065"/>
      <c r="I26" s="1065"/>
      <c r="J26" s="1065"/>
      <c r="K26" s="1065"/>
      <c r="L26" s="1065"/>
      <c r="M26" s="1065"/>
      <c r="N26" s="1065"/>
      <c r="O26" s="1065"/>
      <c r="P26" s="1065"/>
      <c r="Q26" s="1065"/>
      <c r="R26" s="1065"/>
      <c r="S26" s="1065"/>
      <c r="T26" s="1066"/>
      <c r="U26" s="191"/>
      <c r="V26" s="525" t="str">
        <f>IFERROR(IF(B9="処遇加算なし","✓",""),"")</f>
        <v/>
      </c>
      <c r="W26" s="1029" t="s">
        <v>2250</v>
      </c>
      <c r="X26" s="1030"/>
      <c r="Y26" s="1030"/>
      <c r="Z26" s="1031"/>
      <c r="AA26" s="997"/>
      <c r="AB26" s="998"/>
      <c r="AC26" s="219"/>
      <c r="AD26" s="986" t="s">
        <v>15</v>
      </c>
      <c r="AE26" s="986"/>
      <c r="AF26" s="986"/>
      <c r="AG26" s="986"/>
      <c r="AH26" s="986"/>
      <c r="AI26" s="997"/>
      <c r="AJ26" s="998"/>
      <c r="AK26" s="220"/>
      <c r="AL26" s="986" t="s">
        <v>15</v>
      </c>
      <c r="AM26" s="986"/>
      <c r="AN26" s="986"/>
      <c r="AO26" s="986"/>
      <c r="AP26" s="986"/>
      <c r="AS26" s="994"/>
      <c r="AT26" s="995"/>
      <c r="AU26" s="995"/>
      <c r="AV26" s="995"/>
      <c r="AW26" s="995"/>
      <c r="AX26" s="995"/>
      <c r="AY26" s="995"/>
      <c r="AZ26" s="995"/>
      <c r="BA26" s="995"/>
      <c r="BB26" s="995"/>
      <c r="BC26" s="995"/>
      <c r="BD26" s="995"/>
      <c r="BE26" s="995"/>
      <c r="BF26" s="995"/>
      <c r="BG26" s="995"/>
      <c r="BH26" s="996"/>
    </row>
    <row r="27" spans="2:60" ht="11.25" customHeight="1" thickBot="1">
      <c r="U27" s="223"/>
      <c r="V27" s="224"/>
      <c r="W27" s="196"/>
      <c r="X27" s="196"/>
      <c r="Y27" s="196"/>
      <c r="Z27" s="196"/>
      <c r="AC27" s="225"/>
      <c r="AD27" s="227"/>
      <c r="AE27" s="227"/>
      <c r="AF27" s="227"/>
      <c r="AG27" s="227"/>
      <c r="AH27" s="227"/>
      <c r="AK27" s="225"/>
      <c r="AL27" s="534"/>
      <c r="AM27" s="534"/>
      <c r="AN27" s="534"/>
      <c r="AO27" s="534"/>
      <c r="AP27" s="534"/>
      <c r="AS27" s="228"/>
      <c r="AT27" s="228"/>
      <c r="AU27" s="228"/>
      <c r="AV27" s="228"/>
      <c r="AW27" s="228"/>
      <c r="AX27" s="228"/>
      <c r="AY27" s="228"/>
      <c r="AZ27" s="228"/>
      <c r="BA27" s="228"/>
      <c r="BB27" s="228"/>
      <c r="BC27" s="228"/>
      <c r="BD27" s="228"/>
      <c r="BE27" s="228"/>
      <c r="BF27" s="228"/>
      <c r="BG27" s="228"/>
      <c r="BH27" s="228"/>
    </row>
    <row r="28" spans="2:60" ht="18" customHeight="1">
      <c r="B28" s="1019" t="s">
        <v>2215</v>
      </c>
      <c r="C28" s="1020"/>
      <c r="D28" s="1020"/>
      <c r="E28" s="1020"/>
      <c r="F28" s="1021"/>
      <c r="G28" s="1061" t="s">
        <v>2212</v>
      </c>
      <c r="H28" s="1061"/>
      <c r="I28" s="1061"/>
      <c r="J28" s="1061"/>
      <c r="K28" s="1061"/>
      <c r="L28" s="1061"/>
      <c r="M28" s="1061"/>
      <c r="N28" s="1061"/>
      <c r="O28" s="1061"/>
      <c r="P28" s="1061"/>
      <c r="Q28" s="1061"/>
      <c r="R28" s="1061"/>
      <c r="S28" s="1061"/>
      <c r="T28" s="1062"/>
      <c r="U28" s="217"/>
      <c r="V28" s="525" t="str">
        <f>IFERROR(IF(OR(B9="処遇加算Ⅰ",B9="処遇加算Ⅱ"),"✓",""),"")</f>
        <v/>
      </c>
      <c r="W28" s="1029" t="s">
        <v>2249</v>
      </c>
      <c r="X28" s="1030"/>
      <c r="Y28" s="1030"/>
      <c r="Z28" s="1031"/>
      <c r="AA28" s="997" t="s">
        <v>12</v>
      </c>
      <c r="AB28" s="998"/>
      <c r="AC28" s="219"/>
      <c r="AD28" s="986" t="s">
        <v>14</v>
      </c>
      <c r="AE28" s="986"/>
      <c r="AF28" s="986"/>
      <c r="AG28" s="986"/>
      <c r="AH28" s="986"/>
      <c r="AI28" s="997" t="s">
        <v>12</v>
      </c>
      <c r="AJ28" s="998"/>
      <c r="AK28" s="219"/>
      <c r="AL28" s="986" t="s">
        <v>14</v>
      </c>
      <c r="AM28" s="986"/>
      <c r="AN28" s="986"/>
      <c r="AO28" s="986"/>
      <c r="AP28" s="986"/>
      <c r="AS28" s="98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990"/>
    </row>
    <row r="29" spans="2:60" ht="21" customHeight="1">
      <c r="B29" s="1022"/>
      <c r="C29" s="1023"/>
      <c r="D29" s="1023"/>
      <c r="E29" s="1023"/>
      <c r="F29" s="1024"/>
      <c r="G29" s="1045"/>
      <c r="H29" s="1045"/>
      <c r="I29" s="1045"/>
      <c r="J29" s="1045"/>
      <c r="K29" s="1045"/>
      <c r="L29" s="1045"/>
      <c r="M29" s="1045"/>
      <c r="N29" s="1045"/>
      <c r="O29" s="1045"/>
      <c r="P29" s="1045"/>
      <c r="Q29" s="1045"/>
      <c r="R29" s="1045"/>
      <c r="S29" s="1045"/>
      <c r="T29" s="1063"/>
      <c r="U29" s="217"/>
      <c r="V29" s="525" t="str">
        <f>IFERROR(IF(B9="処遇加算Ⅲ","✓",""),"")</f>
        <v/>
      </c>
      <c r="W29" s="1029" t="s">
        <v>19</v>
      </c>
      <c r="X29" s="1030"/>
      <c r="Y29" s="1030"/>
      <c r="Z29" s="1031"/>
      <c r="AA29" s="997"/>
      <c r="AB29" s="998"/>
      <c r="AC29" s="219"/>
      <c r="AD29" s="985" t="s">
        <v>17</v>
      </c>
      <c r="AE29" s="985"/>
      <c r="AF29" s="985"/>
      <c r="AG29" s="985"/>
      <c r="AH29" s="985"/>
      <c r="AI29" s="997"/>
      <c r="AJ29" s="998"/>
      <c r="AK29" s="220"/>
      <c r="AL29" s="985" t="s">
        <v>17</v>
      </c>
      <c r="AM29" s="985"/>
      <c r="AN29" s="985"/>
      <c r="AO29" s="985"/>
      <c r="AP29" s="985"/>
      <c r="AS29" s="991"/>
      <c r="AT29" s="992"/>
      <c r="AU29" s="992"/>
      <c r="AV29" s="992"/>
      <c r="AW29" s="992"/>
      <c r="AX29" s="992"/>
      <c r="AY29" s="992"/>
      <c r="AZ29" s="992"/>
      <c r="BA29" s="992"/>
      <c r="BB29" s="992"/>
      <c r="BC29" s="992"/>
      <c r="BD29" s="992"/>
      <c r="BE29" s="992"/>
      <c r="BF29" s="992"/>
      <c r="BG29" s="992"/>
      <c r="BH29" s="993"/>
    </row>
    <row r="30" spans="2:60" ht="18" customHeight="1" thickBot="1">
      <c r="B30" s="1025"/>
      <c r="C30" s="1026"/>
      <c r="D30" s="1026"/>
      <c r="E30" s="1026"/>
      <c r="F30" s="1027"/>
      <c r="G30" s="1065"/>
      <c r="H30" s="1065"/>
      <c r="I30" s="1065"/>
      <c r="J30" s="1065"/>
      <c r="K30" s="1065"/>
      <c r="L30" s="1065"/>
      <c r="M30" s="1065"/>
      <c r="N30" s="1065"/>
      <c r="O30" s="1065"/>
      <c r="P30" s="1065"/>
      <c r="Q30" s="1065"/>
      <c r="R30" s="1065"/>
      <c r="S30" s="1065"/>
      <c r="T30" s="1066"/>
      <c r="U30" s="191"/>
      <c r="V30" s="525" t="str">
        <f>IFERROR(IF(B9="処遇加算なし","✓",""),"")</f>
        <v/>
      </c>
      <c r="W30" s="1029" t="s">
        <v>2250</v>
      </c>
      <c r="X30" s="1030"/>
      <c r="Y30" s="1030"/>
      <c r="Z30" s="1031"/>
      <c r="AA30" s="997"/>
      <c r="AB30" s="998"/>
      <c r="AC30" s="219"/>
      <c r="AD30" s="986" t="s">
        <v>15</v>
      </c>
      <c r="AE30" s="986"/>
      <c r="AF30" s="986"/>
      <c r="AG30" s="986"/>
      <c r="AH30" s="986"/>
      <c r="AI30" s="997"/>
      <c r="AJ30" s="998"/>
      <c r="AK30" s="220"/>
      <c r="AL30" s="986" t="s">
        <v>15</v>
      </c>
      <c r="AM30" s="986"/>
      <c r="AN30" s="986"/>
      <c r="AO30" s="986"/>
      <c r="AP30" s="986"/>
      <c r="AS30" s="994"/>
      <c r="AT30" s="995"/>
      <c r="AU30" s="995"/>
      <c r="AV30" s="995"/>
      <c r="AW30" s="995"/>
      <c r="AX30" s="995"/>
      <c r="AY30" s="995"/>
      <c r="AZ30" s="995"/>
      <c r="BA30" s="995"/>
      <c r="BB30" s="995"/>
      <c r="BC30" s="995"/>
      <c r="BD30" s="995"/>
      <c r="BE30" s="995"/>
      <c r="BF30" s="995"/>
      <c r="BG30" s="995"/>
      <c r="BH30" s="996"/>
    </row>
    <row r="31" spans="2:60" ht="11.25" customHeight="1" thickBot="1">
      <c r="U31" s="223"/>
      <c r="V31" s="224"/>
      <c r="W31" s="196"/>
      <c r="X31" s="196"/>
      <c r="Y31" s="196"/>
      <c r="Z31" s="196"/>
      <c r="AC31" s="225"/>
      <c r="AD31" s="227"/>
      <c r="AE31" s="227"/>
      <c r="AF31" s="227"/>
      <c r="AG31" s="227"/>
      <c r="AH31" s="227"/>
      <c r="AK31" s="225"/>
      <c r="AL31" s="534"/>
      <c r="AM31" s="534"/>
      <c r="AN31" s="534"/>
      <c r="AO31" s="534"/>
      <c r="AP31" s="534"/>
      <c r="AS31" s="228"/>
      <c r="AT31" s="228"/>
      <c r="AU31" s="228"/>
      <c r="AV31" s="228"/>
      <c r="AW31" s="228"/>
      <c r="AX31" s="228"/>
      <c r="AY31" s="228"/>
      <c r="AZ31" s="228"/>
      <c r="BA31" s="228"/>
      <c r="BB31" s="228"/>
      <c r="BC31" s="228"/>
      <c r="BD31" s="228"/>
      <c r="BE31" s="228"/>
      <c r="BF31" s="228"/>
      <c r="BG31" s="228"/>
      <c r="BH31" s="228"/>
    </row>
    <row r="32" spans="2:60" ht="15" customHeight="1">
      <c r="B32" s="1018" t="s">
        <v>2216</v>
      </c>
      <c r="C32" s="1018"/>
      <c r="D32" s="1018"/>
      <c r="E32" s="1018"/>
      <c r="F32" s="1018"/>
      <c r="G32" s="1028" t="s">
        <v>2213</v>
      </c>
      <c r="H32" s="1028"/>
      <c r="I32" s="1028"/>
      <c r="J32" s="1028"/>
      <c r="K32" s="1028"/>
      <c r="L32" s="1028"/>
      <c r="M32" s="1028"/>
      <c r="N32" s="1028"/>
      <c r="O32" s="1028"/>
      <c r="P32" s="1028"/>
      <c r="Q32" s="1028"/>
      <c r="R32" s="1028"/>
      <c r="S32" s="1028"/>
      <c r="T32" s="1028"/>
      <c r="U32" s="217"/>
      <c r="V32" s="525" t="str">
        <f>IFERROR(IF(B9="処遇加算Ⅰ","✓",""),"")</f>
        <v/>
      </c>
      <c r="W32" s="1011" t="s">
        <v>14</v>
      </c>
      <c r="X32" s="1012"/>
      <c r="Y32" s="1012"/>
      <c r="Z32" s="1013"/>
      <c r="AA32" s="1067" t="s">
        <v>12</v>
      </c>
      <c r="AB32" s="998"/>
      <c r="AC32" s="219"/>
      <c r="AD32" s="986" t="s">
        <v>14</v>
      </c>
      <c r="AE32" s="986"/>
      <c r="AF32" s="986"/>
      <c r="AG32" s="986"/>
      <c r="AH32" s="986"/>
      <c r="AI32" s="1067" t="s">
        <v>12</v>
      </c>
      <c r="AJ32" s="998"/>
      <c r="AK32" s="219"/>
      <c r="AL32" s="986" t="s">
        <v>14</v>
      </c>
      <c r="AM32" s="986"/>
      <c r="AN32" s="986"/>
      <c r="AO32" s="986"/>
      <c r="AP32" s="986"/>
      <c r="AS32" s="98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990"/>
    </row>
    <row r="33" spans="2:82" ht="21" customHeight="1">
      <c r="B33" s="1018"/>
      <c r="C33" s="1018"/>
      <c r="D33" s="1018"/>
      <c r="E33" s="1018"/>
      <c r="F33" s="1018"/>
      <c r="G33" s="1028"/>
      <c r="H33" s="1028"/>
      <c r="I33" s="1028"/>
      <c r="J33" s="1028"/>
      <c r="K33" s="1028"/>
      <c r="L33" s="1028"/>
      <c r="M33" s="1028"/>
      <c r="N33" s="1028"/>
      <c r="O33" s="1028"/>
      <c r="P33" s="1028"/>
      <c r="Q33" s="1028"/>
      <c r="R33" s="1028"/>
      <c r="S33" s="1028"/>
      <c r="T33" s="1028"/>
      <c r="U33" s="217"/>
      <c r="V33" s="525" t="str">
        <f>IFERROR(IF(AND(B9&lt;&gt;"",B9&lt;&gt;"処遇加算Ⅰ"),"✓",""),"")</f>
        <v/>
      </c>
      <c r="W33" s="1011" t="s">
        <v>15</v>
      </c>
      <c r="X33" s="1012"/>
      <c r="Y33" s="1012"/>
      <c r="Z33" s="1013"/>
      <c r="AA33" s="1067"/>
      <c r="AB33" s="998"/>
      <c r="AC33" s="219"/>
      <c r="AD33" s="1014" t="s">
        <v>17</v>
      </c>
      <c r="AE33" s="1014"/>
      <c r="AF33" s="1014"/>
      <c r="AG33" s="1014"/>
      <c r="AH33" s="1014"/>
      <c r="AI33" s="1067"/>
      <c r="AJ33" s="998"/>
      <c r="AK33" s="229"/>
      <c r="AL33" s="985" t="s">
        <v>17</v>
      </c>
      <c r="AM33" s="985"/>
      <c r="AN33" s="985"/>
      <c r="AO33" s="985"/>
      <c r="AP33" s="985"/>
      <c r="AS33" s="991"/>
      <c r="AT33" s="992"/>
      <c r="AU33" s="992"/>
      <c r="AV33" s="992"/>
      <c r="AW33" s="992"/>
      <c r="AX33" s="992"/>
      <c r="AY33" s="992"/>
      <c r="AZ33" s="992"/>
      <c r="BA33" s="992"/>
      <c r="BB33" s="992"/>
      <c r="BC33" s="992"/>
      <c r="BD33" s="992"/>
      <c r="BE33" s="992"/>
      <c r="BF33" s="992"/>
      <c r="BG33" s="992"/>
      <c r="BH33" s="993"/>
    </row>
    <row r="34" spans="2:82" ht="15" customHeight="1" thickBot="1">
      <c r="B34" s="1018"/>
      <c r="C34" s="1018"/>
      <c r="D34" s="1018"/>
      <c r="E34" s="1018"/>
      <c r="F34" s="1018"/>
      <c r="G34" s="1028"/>
      <c r="H34" s="1028"/>
      <c r="I34" s="1028"/>
      <c r="J34" s="1028"/>
      <c r="K34" s="1028"/>
      <c r="L34" s="1028"/>
      <c r="M34" s="1028"/>
      <c r="N34" s="1028"/>
      <c r="O34" s="1028"/>
      <c r="P34" s="1028"/>
      <c r="Q34" s="1028"/>
      <c r="R34" s="1028"/>
      <c r="S34" s="1028"/>
      <c r="T34" s="1028"/>
      <c r="U34" s="191"/>
      <c r="V34" s="224"/>
      <c r="W34" s="196"/>
      <c r="X34" s="196"/>
      <c r="Y34" s="196"/>
      <c r="Z34" s="196"/>
      <c r="AA34" s="1067"/>
      <c r="AB34" s="998"/>
      <c r="AC34" s="219"/>
      <c r="AD34" s="984" t="s">
        <v>15</v>
      </c>
      <c r="AE34" s="984"/>
      <c r="AF34" s="984"/>
      <c r="AG34" s="984"/>
      <c r="AH34" s="984"/>
      <c r="AI34" s="1067"/>
      <c r="AJ34" s="998"/>
      <c r="AK34" s="219"/>
      <c r="AL34" s="984" t="s">
        <v>15</v>
      </c>
      <c r="AM34" s="984"/>
      <c r="AN34" s="984"/>
      <c r="AO34" s="984"/>
      <c r="AP34" s="984"/>
      <c r="AS34" s="994"/>
      <c r="AT34" s="995"/>
      <c r="AU34" s="995"/>
      <c r="AV34" s="995"/>
      <c r="AW34" s="995"/>
      <c r="AX34" s="995"/>
      <c r="AY34" s="995"/>
      <c r="AZ34" s="995"/>
      <c r="BA34" s="995"/>
      <c r="BB34" s="995"/>
      <c r="BC34" s="995"/>
      <c r="BD34" s="995"/>
      <c r="BE34" s="995"/>
      <c r="BF34" s="995"/>
      <c r="BG34" s="995"/>
      <c r="BH34" s="996"/>
    </row>
    <row r="35" spans="2:82" ht="11.25" customHeight="1" thickBot="1">
      <c r="B35" s="230"/>
      <c r="C35" s="230"/>
      <c r="D35" s="230"/>
      <c r="E35" s="230"/>
      <c r="F35" s="230"/>
      <c r="G35" s="231"/>
      <c r="H35" s="231"/>
      <c r="I35" s="231"/>
      <c r="J35" s="231"/>
      <c r="K35" s="231"/>
      <c r="L35" s="231"/>
      <c r="M35" s="231"/>
      <c r="N35" s="231"/>
      <c r="O35" s="231"/>
      <c r="P35" s="231"/>
      <c r="Q35" s="231"/>
      <c r="R35" s="231"/>
      <c r="S35" s="231"/>
      <c r="T35" s="231"/>
      <c r="U35" s="223"/>
      <c r="V35" s="224"/>
      <c r="W35" s="196"/>
      <c r="X35" s="196"/>
      <c r="Y35" s="196"/>
      <c r="Z35" s="196"/>
      <c r="AC35" s="225"/>
      <c r="AD35" s="196"/>
      <c r="AE35" s="196"/>
      <c r="AF35" s="196"/>
      <c r="AG35" s="196"/>
      <c r="AH35" s="196"/>
      <c r="AK35" s="225"/>
      <c r="AL35" s="196"/>
      <c r="AM35" s="196"/>
      <c r="AN35" s="196"/>
      <c r="AO35" s="196"/>
      <c r="AP35" s="196"/>
      <c r="AR35" s="223"/>
      <c r="AS35" s="228"/>
      <c r="AT35" s="228"/>
      <c r="AU35" s="228"/>
      <c r="AV35" s="228"/>
      <c r="AW35" s="228"/>
      <c r="AX35" s="228"/>
      <c r="AY35" s="228"/>
      <c r="AZ35" s="228"/>
      <c r="BA35" s="228"/>
      <c r="BB35" s="228"/>
      <c r="BC35" s="228"/>
      <c r="BD35" s="228"/>
      <c r="BE35" s="228"/>
      <c r="BF35" s="228"/>
      <c r="BG35" s="228"/>
      <c r="BH35" s="228"/>
    </row>
    <row r="36" spans="2:82" ht="17.100000000000001" customHeight="1">
      <c r="B36" s="1018" t="s">
        <v>2217</v>
      </c>
      <c r="C36" s="1018"/>
      <c r="D36" s="1018"/>
      <c r="E36" s="1018"/>
      <c r="F36" s="1018"/>
      <c r="G36" s="1010" t="s">
        <v>2258</v>
      </c>
      <c r="H36" s="1010"/>
      <c r="I36" s="1010"/>
      <c r="J36" s="1010"/>
      <c r="K36" s="1010"/>
      <c r="L36" s="1010"/>
      <c r="M36" s="1010"/>
      <c r="N36" s="1010"/>
      <c r="O36" s="1010"/>
      <c r="P36" s="1010"/>
      <c r="Q36" s="1010"/>
      <c r="R36" s="1010"/>
      <c r="S36" s="1010"/>
      <c r="T36" s="1010"/>
      <c r="U36" s="217"/>
      <c r="V36" s="525" t="str">
        <f>IFERROR(IF(OR(G9="特定加算Ⅰ",G9="特定加算Ⅱ"),"✓",""),"")</f>
        <v/>
      </c>
      <c r="W36" s="1011" t="s">
        <v>14</v>
      </c>
      <c r="X36" s="1012"/>
      <c r="Y36" s="1012"/>
      <c r="Z36" s="1013"/>
      <c r="AA36" s="997" t="s">
        <v>12</v>
      </c>
      <c r="AB36" s="998"/>
      <c r="AC36" s="219"/>
      <c r="AD36" s="984" t="s">
        <v>14</v>
      </c>
      <c r="AE36" s="984"/>
      <c r="AF36" s="984"/>
      <c r="AG36" s="984"/>
      <c r="AH36" s="984"/>
      <c r="AI36" s="997" t="s">
        <v>12</v>
      </c>
      <c r="AJ36" s="998"/>
      <c r="AK36" s="219"/>
      <c r="AL36" s="984" t="s">
        <v>14</v>
      </c>
      <c r="AM36" s="984"/>
      <c r="AN36" s="984"/>
      <c r="AO36" s="984"/>
      <c r="AP36" s="984"/>
      <c r="AS36" s="98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990"/>
    </row>
    <row r="37" spans="2:82" ht="21" customHeight="1">
      <c r="B37" s="1018"/>
      <c r="C37" s="1018"/>
      <c r="D37" s="1018"/>
      <c r="E37" s="1018"/>
      <c r="F37" s="1018"/>
      <c r="G37" s="1010"/>
      <c r="H37" s="1010"/>
      <c r="I37" s="1010"/>
      <c r="J37" s="1010"/>
      <c r="K37" s="1010"/>
      <c r="L37" s="1010"/>
      <c r="M37" s="1010"/>
      <c r="N37" s="1010"/>
      <c r="O37" s="1010"/>
      <c r="P37" s="1010"/>
      <c r="Q37" s="1010"/>
      <c r="R37" s="1010"/>
      <c r="S37" s="1010"/>
      <c r="T37" s="1010"/>
      <c r="U37" s="217"/>
      <c r="V37" s="525" t="str">
        <f>IFERROR(IF(G9="特定加算なし","✓",""),"")</f>
        <v/>
      </c>
      <c r="W37" s="1011" t="s">
        <v>15</v>
      </c>
      <c r="X37" s="1012"/>
      <c r="Y37" s="1012"/>
      <c r="Z37" s="1013"/>
      <c r="AA37" s="997"/>
      <c r="AB37" s="998"/>
      <c r="AC37" s="980" t="s">
        <v>2360</v>
      </c>
      <c r="AD37" s="981"/>
      <c r="AE37" s="981"/>
      <c r="AF37" s="981"/>
      <c r="AG37" s="982"/>
      <c r="AH37" s="983"/>
      <c r="AI37" s="997"/>
      <c r="AJ37" s="998"/>
      <c r="AK37" s="980" t="s">
        <v>2360</v>
      </c>
      <c r="AL37" s="981"/>
      <c r="AM37" s="981"/>
      <c r="AN37" s="981"/>
      <c r="AO37" s="982"/>
      <c r="AP37" s="983"/>
      <c r="AS37" s="991"/>
      <c r="AT37" s="992"/>
      <c r="AU37" s="992"/>
      <c r="AV37" s="992"/>
      <c r="AW37" s="992"/>
      <c r="AX37" s="992"/>
      <c r="AY37" s="992"/>
      <c r="AZ37" s="992"/>
      <c r="BA37" s="992"/>
      <c r="BB37" s="992"/>
      <c r="BC37" s="992"/>
      <c r="BD37" s="992"/>
      <c r="BE37" s="992"/>
      <c r="BF37" s="992"/>
      <c r="BG37" s="992"/>
      <c r="BH37" s="993"/>
    </row>
    <row r="38" spans="2:82" ht="17.100000000000001" customHeight="1" thickBot="1">
      <c r="B38" s="1018"/>
      <c r="C38" s="1018"/>
      <c r="D38" s="1018"/>
      <c r="E38" s="1018"/>
      <c r="F38" s="1018"/>
      <c r="G38" s="1010"/>
      <c r="H38" s="1010"/>
      <c r="I38" s="1010"/>
      <c r="J38" s="1010"/>
      <c r="K38" s="1010"/>
      <c r="L38" s="1010"/>
      <c r="M38" s="1010"/>
      <c r="N38" s="1010"/>
      <c r="O38" s="1010"/>
      <c r="P38" s="1010"/>
      <c r="Q38" s="1010"/>
      <c r="R38" s="1010"/>
      <c r="S38" s="1010"/>
      <c r="T38" s="1010"/>
      <c r="U38" s="217"/>
      <c r="Z38" s="232"/>
      <c r="AA38" s="1067"/>
      <c r="AB38" s="998"/>
      <c r="AC38" s="219"/>
      <c r="AD38" s="984" t="s">
        <v>15</v>
      </c>
      <c r="AE38" s="984"/>
      <c r="AF38" s="984"/>
      <c r="AG38" s="984"/>
      <c r="AH38" s="984"/>
      <c r="AI38" s="997"/>
      <c r="AJ38" s="998"/>
      <c r="AK38" s="219"/>
      <c r="AL38" s="984" t="s">
        <v>15</v>
      </c>
      <c r="AM38" s="984"/>
      <c r="AN38" s="984"/>
      <c r="AO38" s="984"/>
      <c r="AP38" s="984"/>
      <c r="AS38" s="994"/>
      <c r="AT38" s="995"/>
      <c r="AU38" s="995"/>
      <c r="AV38" s="995"/>
      <c r="AW38" s="995"/>
      <c r="AX38" s="995"/>
      <c r="AY38" s="995"/>
      <c r="AZ38" s="995"/>
      <c r="BA38" s="995"/>
      <c r="BB38" s="995"/>
      <c r="BC38" s="995"/>
      <c r="BD38" s="995"/>
      <c r="BE38" s="995"/>
      <c r="BF38" s="995"/>
      <c r="BG38" s="995"/>
      <c r="BH38" s="996"/>
    </row>
    <row r="39" spans="2:82" ht="11.25" customHeight="1" thickBot="1">
      <c r="B39" s="230"/>
      <c r="C39" s="230"/>
      <c r="D39" s="230"/>
      <c r="E39" s="230"/>
      <c r="F39" s="230"/>
      <c r="G39" s="231"/>
      <c r="H39" s="231"/>
      <c r="I39" s="231"/>
      <c r="J39" s="231"/>
      <c r="K39" s="231"/>
      <c r="L39" s="231"/>
      <c r="M39" s="231"/>
      <c r="N39" s="231"/>
      <c r="O39" s="231"/>
      <c r="P39" s="231"/>
      <c r="Q39" s="231"/>
      <c r="R39" s="231"/>
      <c r="S39" s="231"/>
      <c r="T39" s="231"/>
      <c r="V39" s="224"/>
      <c r="W39" s="196"/>
      <c r="X39" s="196"/>
      <c r="Y39" s="196"/>
      <c r="Z39" s="196"/>
      <c r="AC39" s="225"/>
      <c r="AD39" s="196"/>
      <c r="AE39" s="196"/>
      <c r="AF39" s="196"/>
      <c r="AG39" s="196"/>
      <c r="AH39" s="196"/>
      <c r="AK39" s="225"/>
      <c r="AL39" s="196"/>
      <c r="AM39" s="196"/>
      <c r="AN39" s="196"/>
      <c r="AO39" s="196"/>
      <c r="AP39" s="196"/>
      <c r="AS39" s="535"/>
      <c r="AT39" s="535"/>
      <c r="AU39" s="535"/>
      <c r="AV39" s="535"/>
      <c r="AW39" s="535"/>
      <c r="AX39" s="535"/>
      <c r="AY39" s="535"/>
      <c r="AZ39" s="535"/>
      <c r="BA39" s="535"/>
      <c r="BB39" s="535"/>
      <c r="BC39" s="535"/>
      <c r="BD39" s="535"/>
      <c r="BE39" s="535"/>
      <c r="BF39" s="535"/>
      <c r="BG39" s="535"/>
      <c r="BH39" s="535"/>
    </row>
    <row r="40" spans="2:82" ht="17.100000000000001" customHeight="1">
      <c r="B40" s="1018" t="s">
        <v>2218</v>
      </c>
      <c r="C40" s="1018"/>
      <c r="D40" s="1018"/>
      <c r="E40" s="1018"/>
      <c r="F40" s="1018"/>
      <c r="G40" s="1028" t="str">
        <f>IFERROR(VLOOKUP(Y5,【参考】数式用!AS5:AT29,2,0),"")</f>
        <v/>
      </c>
      <c r="H40" s="1028"/>
      <c r="I40" s="1028"/>
      <c r="J40" s="1028"/>
      <c r="K40" s="1028"/>
      <c r="L40" s="1028"/>
      <c r="M40" s="1028"/>
      <c r="N40" s="1028"/>
      <c r="O40" s="1028"/>
      <c r="P40" s="1028"/>
      <c r="Q40" s="1028"/>
      <c r="R40" s="1028"/>
      <c r="S40" s="1028"/>
      <c r="T40" s="1028"/>
      <c r="U40" s="191"/>
      <c r="V40" s="525" t="str">
        <f>IFERROR(IF(G9="特定加算Ⅰ","✓",""),"")</f>
        <v/>
      </c>
      <c r="W40" s="1011" t="s">
        <v>14</v>
      </c>
      <c r="X40" s="1012"/>
      <c r="Y40" s="1012"/>
      <c r="Z40" s="1013"/>
      <c r="AA40" s="997" t="s">
        <v>12</v>
      </c>
      <c r="AB40" s="998"/>
      <c r="AC40" s="219"/>
      <c r="AD40" s="984" t="s">
        <v>14</v>
      </c>
      <c r="AE40" s="984"/>
      <c r="AF40" s="984"/>
      <c r="AG40" s="984"/>
      <c r="AH40" s="984"/>
      <c r="AI40" s="997" t="s">
        <v>12</v>
      </c>
      <c r="AJ40" s="998"/>
      <c r="AK40" s="219"/>
      <c r="AL40" s="984" t="s">
        <v>14</v>
      </c>
      <c r="AM40" s="984"/>
      <c r="AN40" s="984"/>
      <c r="AO40" s="984"/>
      <c r="AP40" s="984"/>
      <c r="AS40" s="98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990"/>
    </row>
    <row r="41" spans="2:82" ht="22.5" customHeight="1">
      <c r="B41" s="1018"/>
      <c r="C41" s="1018"/>
      <c r="D41" s="1018"/>
      <c r="E41" s="1018"/>
      <c r="F41" s="1018"/>
      <c r="G41" s="1028"/>
      <c r="H41" s="1028"/>
      <c r="I41" s="1028"/>
      <c r="J41" s="1028"/>
      <c r="K41" s="1028"/>
      <c r="L41" s="1028"/>
      <c r="M41" s="1028"/>
      <c r="N41" s="1028"/>
      <c r="O41" s="1028"/>
      <c r="P41" s="1028"/>
      <c r="Q41" s="1028"/>
      <c r="R41" s="1028"/>
      <c r="S41" s="1028"/>
      <c r="T41" s="1028"/>
      <c r="U41" s="191"/>
      <c r="V41" s="525" t="str">
        <f>IFERROR(IF(OR(G9="特定加算Ⅱ",G9="特定加算なし"),"✓",""),"")</f>
        <v/>
      </c>
      <c r="W41" s="1011" t="s">
        <v>15</v>
      </c>
      <c r="X41" s="1012"/>
      <c r="Y41" s="1012"/>
      <c r="Z41" s="1013"/>
      <c r="AA41" s="997"/>
      <c r="AB41" s="998"/>
      <c r="AC41" s="233" t="s">
        <v>85</v>
      </c>
      <c r="AD41" s="1132"/>
      <c r="AE41" s="1133"/>
      <c r="AF41" s="1133"/>
      <c r="AG41" s="1133"/>
      <c r="AH41" s="1134"/>
      <c r="AI41" s="997"/>
      <c r="AJ41" s="998"/>
      <c r="AK41" s="233" t="s">
        <v>85</v>
      </c>
      <c r="AL41" s="1132"/>
      <c r="AM41" s="1133"/>
      <c r="AN41" s="1133"/>
      <c r="AO41" s="1133"/>
      <c r="AP41" s="1134"/>
      <c r="AS41" s="991"/>
      <c r="AT41" s="992"/>
      <c r="AU41" s="992"/>
      <c r="AV41" s="992"/>
      <c r="AW41" s="992"/>
      <c r="AX41" s="992"/>
      <c r="AY41" s="992"/>
      <c r="AZ41" s="992"/>
      <c r="BA41" s="992"/>
      <c r="BB41" s="992"/>
      <c r="BC41" s="992"/>
      <c r="BD41" s="992"/>
      <c r="BE41" s="992"/>
      <c r="BF41" s="992"/>
      <c r="BG41" s="992"/>
      <c r="BH41" s="993"/>
    </row>
    <row r="42" spans="2:82" ht="17.100000000000001" customHeight="1" thickBot="1">
      <c r="B42" s="1018"/>
      <c r="C42" s="1018"/>
      <c r="D42" s="1018"/>
      <c r="E42" s="1018"/>
      <c r="F42" s="1018"/>
      <c r="G42" s="1028"/>
      <c r="H42" s="1028"/>
      <c r="I42" s="1028"/>
      <c r="J42" s="1028"/>
      <c r="K42" s="1028"/>
      <c r="L42" s="1028"/>
      <c r="M42" s="1028"/>
      <c r="N42" s="1028"/>
      <c r="O42" s="1028"/>
      <c r="P42" s="1028"/>
      <c r="Q42" s="1028"/>
      <c r="R42" s="1028"/>
      <c r="S42" s="1028"/>
      <c r="T42" s="1028"/>
      <c r="U42" s="191"/>
      <c r="V42" s="184"/>
      <c r="W42" s="234"/>
      <c r="X42" s="234"/>
      <c r="Y42" s="234"/>
      <c r="Z42" s="234"/>
      <c r="AA42" s="528"/>
      <c r="AB42" s="528"/>
      <c r="AC42" s="235"/>
      <c r="AD42" s="984" t="s">
        <v>15</v>
      </c>
      <c r="AE42" s="984"/>
      <c r="AF42" s="984"/>
      <c r="AG42" s="984"/>
      <c r="AH42" s="984"/>
      <c r="AI42" s="528"/>
      <c r="AJ42" s="528"/>
      <c r="AK42" s="235"/>
      <c r="AL42" s="984" t="s">
        <v>15</v>
      </c>
      <c r="AM42" s="984"/>
      <c r="AN42" s="984"/>
      <c r="AO42" s="984"/>
      <c r="AP42" s="984"/>
      <c r="AS42" s="994"/>
      <c r="AT42" s="995"/>
      <c r="AU42" s="995"/>
      <c r="AV42" s="995"/>
      <c r="AW42" s="995"/>
      <c r="AX42" s="995"/>
      <c r="AY42" s="995"/>
      <c r="AZ42" s="995"/>
      <c r="BA42" s="995"/>
      <c r="BB42" s="995"/>
      <c r="BC42" s="995"/>
      <c r="BD42" s="995"/>
      <c r="BE42" s="995"/>
      <c r="BF42" s="995"/>
      <c r="BG42" s="995"/>
      <c r="BH42" s="996"/>
    </row>
    <row r="43" spans="2:82" ht="11.25" customHeight="1" thickBot="1">
      <c r="B43" s="230"/>
      <c r="C43" s="230"/>
      <c r="D43" s="230"/>
      <c r="E43" s="230"/>
      <c r="F43" s="230"/>
      <c r="G43" s="236"/>
      <c r="H43" s="236"/>
      <c r="I43" s="236"/>
      <c r="J43" s="236"/>
      <c r="K43" s="236"/>
      <c r="L43" s="236"/>
      <c r="M43" s="236"/>
      <c r="N43" s="236"/>
      <c r="O43" s="236"/>
      <c r="P43" s="236"/>
      <c r="Q43" s="236"/>
      <c r="R43" s="236"/>
      <c r="S43" s="236"/>
      <c r="T43" s="236"/>
      <c r="U43" s="223"/>
      <c r="V43" s="224"/>
      <c r="W43" s="196"/>
      <c r="X43" s="196"/>
      <c r="Y43" s="196"/>
      <c r="Z43" s="196"/>
      <c r="AD43" s="196"/>
      <c r="AE43" s="196"/>
      <c r="AF43" s="196"/>
      <c r="AG43" s="196"/>
      <c r="AH43" s="196"/>
      <c r="AL43" s="196"/>
      <c r="AM43" s="196"/>
      <c r="AN43" s="196"/>
      <c r="AO43" s="196"/>
      <c r="AP43" s="196"/>
      <c r="AS43" s="228"/>
      <c r="AT43" s="228"/>
      <c r="AU43" s="228"/>
      <c r="AV43" s="228"/>
      <c r="AW43" s="228"/>
      <c r="AX43" s="228"/>
      <c r="AY43" s="228"/>
      <c r="AZ43" s="228"/>
      <c r="BA43" s="228"/>
      <c r="BB43" s="228"/>
      <c r="BC43" s="228"/>
      <c r="BD43" s="228"/>
      <c r="BE43" s="228"/>
      <c r="BF43" s="228"/>
      <c r="BG43" s="228"/>
      <c r="BH43" s="228"/>
    </row>
    <row r="44" spans="2:82" ht="17.100000000000001" customHeight="1">
      <c r="B44" s="1018" t="s">
        <v>2219</v>
      </c>
      <c r="C44" s="1018"/>
      <c r="D44" s="1018"/>
      <c r="E44" s="1018"/>
      <c r="F44" s="1018"/>
      <c r="G44" s="1028" t="s">
        <v>2156</v>
      </c>
      <c r="H44" s="1028"/>
      <c r="I44" s="1028"/>
      <c r="J44" s="1028"/>
      <c r="K44" s="1028"/>
      <c r="L44" s="1028"/>
      <c r="M44" s="1028"/>
      <c r="N44" s="1028"/>
      <c r="O44" s="1028"/>
      <c r="P44" s="1028"/>
      <c r="Q44" s="1028"/>
      <c r="R44" s="1028"/>
      <c r="S44" s="1028"/>
      <c r="T44" s="1028"/>
      <c r="U44" s="217"/>
      <c r="V44" s="525" t="str">
        <f>IFERROR(IF(OR(G9="特定加算Ⅰ",G9="特定加算Ⅱ"),"✓",""),"")</f>
        <v/>
      </c>
      <c r="W44" s="1011" t="s">
        <v>14</v>
      </c>
      <c r="X44" s="1012"/>
      <c r="Y44" s="1012"/>
      <c r="Z44" s="1013"/>
      <c r="AA44" s="997" t="s">
        <v>12</v>
      </c>
      <c r="AB44" s="998"/>
      <c r="AC44" s="219"/>
      <c r="AD44" s="984" t="s">
        <v>14</v>
      </c>
      <c r="AE44" s="984"/>
      <c r="AF44" s="984"/>
      <c r="AG44" s="984"/>
      <c r="AH44" s="984"/>
      <c r="AI44" s="997" t="s">
        <v>12</v>
      </c>
      <c r="AJ44" s="998"/>
      <c r="AK44" s="219"/>
      <c r="AL44" s="984" t="s">
        <v>14</v>
      </c>
      <c r="AM44" s="984"/>
      <c r="AN44" s="984"/>
      <c r="AO44" s="984"/>
      <c r="AP44" s="984"/>
      <c r="AS44" s="988"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990"/>
    </row>
    <row r="45" spans="2:82" ht="17.100000000000001" customHeight="1" thickBot="1">
      <c r="B45" s="1018"/>
      <c r="C45" s="1018"/>
      <c r="D45" s="1018"/>
      <c r="E45" s="1018"/>
      <c r="F45" s="1018"/>
      <c r="G45" s="1028"/>
      <c r="H45" s="1028"/>
      <c r="I45" s="1028"/>
      <c r="J45" s="1028"/>
      <c r="K45" s="1028"/>
      <c r="L45" s="1028"/>
      <c r="M45" s="1028"/>
      <c r="N45" s="1028"/>
      <c r="O45" s="1028"/>
      <c r="P45" s="1028"/>
      <c r="Q45" s="1028"/>
      <c r="R45" s="1028"/>
      <c r="S45" s="1028"/>
      <c r="T45" s="1028"/>
      <c r="U45" s="217"/>
      <c r="V45" s="525" t="str">
        <f>IFERROR(IF(G9="特定加算なし","✓",""),"")</f>
        <v/>
      </c>
      <c r="W45" s="1011" t="s">
        <v>15</v>
      </c>
      <c r="X45" s="1012"/>
      <c r="Y45" s="1012"/>
      <c r="Z45" s="1013"/>
      <c r="AA45" s="997"/>
      <c r="AB45" s="998"/>
      <c r="AC45" s="219"/>
      <c r="AD45" s="984" t="s">
        <v>15</v>
      </c>
      <c r="AE45" s="984"/>
      <c r="AF45" s="984"/>
      <c r="AG45" s="984"/>
      <c r="AH45" s="984"/>
      <c r="AI45" s="997"/>
      <c r="AJ45" s="998"/>
      <c r="AK45" s="219"/>
      <c r="AL45" s="984" t="s">
        <v>15</v>
      </c>
      <c r="AM45" s="984"/>
      <c r="AN45" s="984"/>
      <c r="AO45" s="984"/>
      <c r="AP45" s="984"/>
      <c r="AS45" s="994"/>
      <c r="AT45" s="995"/>
      <c r="AU45" s="995"/>
      <c r="AV45" s="995"/>
      <c r="AW45" s="995"/>
      <c r="AX45" s="995"/>
      <c r="AY45" s="995"/>
      <c r="AZ45" s="995"/>
      <c r="BA45" s="995"/>
      <c r="BB45" s="995"/>
      <c r="BC45" s="995"/>
      <c r="BD45" s="995"/>
      <c r="BE45" s="995"/>
      <c r="BF45" s="995"/>
      <c r="BG45" s="995"/>
      <c r="BH45" s="996"/>
      <c r="BO45" s="237"/>
    </row>
    <row r="46" spans="2:82" ht="11.25" customHeight="1">
      <c r="B46" s="223"/>
      <c r="AJ46" s="238"/>
      <c r="AK46" s="238"/>
      <c r="AL46" s="238"/>
      <c r="AM46" s="238"/>
      <c r="AN46" s="238"/>
      <c r="AO46" s="238"/>
      <c r="AP46" s="238"/>
    </row>
    <row r="47" spans="2:82" ht="21" customHeight="1">
      <c r="B47" s="1102" t="s">
        <v>2311</v>
      </c>
      <c r="C47" s="1102"/>
      <c r="D47" s="1102"/>
      <c r="E47" s="1102"/>
      <c r="F47" s="1102"/>
      <c r="G47" s="1102"/>
      <c r="H47" s="1102"/>
      <c r="I47" s="1102"/>
      <c r="J47" s="1102"/>
      <c r="K47" s="1102"/>
      <c r="L47" s="1102"/>
      <c r="M47" s="1102"/>
      <c r="N47" s="1102"/>
      <c r="O47" s="1102"/>
      <c r="P47" s="1102"/>
      <c r="Q47" s="1102"/>
      <c r="R47" s="1102"/>
      <c r="S47" s="1102"/>
      <c r="T47" s="1102"/>
      <c r="U47" s="1102"/>
      <c r="V47" s="1102"/>
      <c r="W47" s="1102"/>
      <c r="X47" s="1102"/>
      <c r="Y47" s="1102"/>
      <c r="Z47" s="1102"/>
      <c r="AA47" s="1102"/>
      <c r="AB47" s="1102"/>
      <c r="AC47" s="1102"/>
      <c r="AD47" s="1102"/>
      <c r="AE47" s="1102"/>
      <c r="AF47" s="1102"/>
      <c r="AG47" s="1102"/>
      <c r="AH47" s="1102"/>
      <c r="AS47" s="239" t="s">
        <v>2259</v>
      </c>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0"/>
      <c r="BR47" s="240"/>
      <c r="BS47" s="240"/>
      <c r="BT47" s="240"/>
      <c r="BU47" s="240"/>
      <c r="BV47" s="240"/>
      <c r="BW47" s="240"/>
      <c r="BX47" s="240"/>
      <c r="BY47" s="240"/>
      <c r="BZ47" s="240"/>
    </row>
    <row r="48" spans="2:82" ht="12.95" customHeight="1" thickBot="1">
      <c r="B48" s="1143"/>
      <c r="C48" s="1144"/>
      <c r="D48" s="1144"/>
      <c r="E48" s="1144"/>
      <c r="F48" s="1145"/>
      <c r="G48" s="1163" t="str">
        <f>IF(F15=4,"R6.4～R6.5",IF(F15=5,"R6.5",""))</f>
        <v>R6.4～R6.5</v>
      </c>
      <c r="H48" s="1163"/>
      <c r="I48" s="1163"/>
      <c r="J48" s="1163"/>
      <c r="K48" s="1163"/>
      <c r="L48" s="1163"/>
      <c r="M48" s="1163"/>
      <c r="N48" s="1163"/>
      <c r="O48" s="1163"/>
      <c r="P48" s="1163"/>
      <c r="Q48" s="1163"/>
      <c r="R48" s="1163"/>
      <c r="S48" s="1163"/>
      <c r="T48" s="1163"/>
      <c r="U48" s="1163"/>
      <c r="V48" s="1163"/>
      <c r="W48" s="1163"/>
      <c r="X48" s="1163"/>
      <c r="Y48" s="1163"/>
      <c r="Z48" s="1163"/>
      <c r="AA48" s="997" t="s">
        <v>12</v>
      </c>
      <c r="AB48" s="998"/>
      <c r="AC48" s="1163" t="str">
        <f>IF(OR(F15=4,F15=5),"R6.6","R"&amp;D15&amp;"."&amp;F15)&amp;"～R"&amp;K15&amp;"."&amp;M15</f>
        <v>R6.6～R7.3</v>
      </c>
      <c r="AD48" s="1163"/>
      <c r="AE48" s="1163"/>
      <c r="AF48" s="1163"/>
      <c r="AG48" s="1163"/>
      <c r="AH48" s="1163"/>
      <c r="AS48" s="1006" t="str">
        <f>IFERROR(IF(AND(OR(AP58=1,AP58=2),OR(AP59=1,AP59=2),OR(AP60=1,AP60=2)),"処遇加算Ⅰ",IF(AND(OR(AP58=1,AP58=2),OR(AP59=1,AP59=2),OR(AP60=0,AP60=3)),"処遇加算Ⅱ",IF(OR(OR(AP58=1,AP58=2),OR(AP59=1,AP59=2)),"処遇加算Ⅲ",""))),"")</f>
        <v/>
      </c>
      <c r="AT48" s="1006"/>
      <c r="AU48" s="1006"/>
      <c r="AV48" s="1006"/>
      <c r="AW48" s="1006" t="str">
        <f>IFERROR(IF(AND(OR(AP61=1,AP61=2),AP62=1,AP63=1),"特定加算Ⅰ",IF(AND(OR(AP61=1,AP61=2),AP62=2,AP63=1),"特定加算Ⅱ",IF(OR(AP61=3,AP62=2,AP63=2),"特定加算なし",""))),"")</f>
        <v>特定加算なし</v>
      </c>
      <c r="AX48" s="1006"/>
      <c r="AY48" s="1006"/>
      <c r="AZ48" s="1006"/>
      <c r="BA48" s="1006" t="str">
        <f>IFERROR(IF(AP57=1,"ベア加算",IF(AP57=2,"ベア加算なし","")),"")</f>
        <v/>
      </c>
      <c r="BB48" s="1006"/>
      <c r="BC48" s="1006"/>
      <c r="BD48" s="1006"/>
      <c r="BE48" s="1007" t="str">
        <f>AS48&amp;AW48&amp;BA48</f>
        <v>特定加算なし</v>
      </c>
      <c r="BF48" s="1007"/>
      <c r="BG48" s="1007"/>
      <c r="BH48" s="1007"/>
      <c r="BI48" s="1007"/>
      <c r="BJ48" s="1007"/>
      <c r="BK48" s="1007"/>
      <c r="BL48" s="1007"/>
      <c r="BM48" s="1007"/>
      <c r="BN48" s="1007"/>
      <c r="BO48" s="1007"/>
      <c r="BP48" s="1007"/>
      <c r="BQ48" s="240"/>
      <c r="BR48" s="240"/>
      <c r="BS48" s="240"/>
      <c r="BT48" s="240"/>
      <c r="BU48" s="240"/>
      <c r="BV48" s="240"/>
      <c r="BW48" s="240"/>
      <c r="BX48" s="240"/>
      <c r="BY48" s="240"/>
      <c r="BZ48" s="240"/>
      <c r="CD48" s="241"/>
    </row>
    <row r="49" spans="2:82" ht="18" customHeight="1">
      <c r="B49" s="1146" t="s">
        <v>2158</v>
      </c>
      <c r="C49" s="1147"/>
      <c r="D49" s="1147"/>
      <c r="E49" s="1147"/>
      <c r="F49" s="1148"/>
      <c r="G49" s="1137" t="str">
        <f>IFERROR(IF(AND(OR(AH58=1,AH58=2),OR(AH59=1,AH59=2),OR(AH60=1,AH60=2)),"処遇加算Ⅰ",IF(AND(OR(AH58=1,AH58=2),OR(AH59=1,AH59=2),OR(AH60=0,AH60=3)),"処遇加算Ⅱ",IF(OR(OR(AH58=1,AH58=2),OR(AH59=1,AH59=2)),"処遇加算Ⅲ",""))),"")</f>
        <v/>
      </c>
      <c r="H49" s="1138"/>
      <c r="I49" s="1138"/>
      <c r="J49" s="1138"/>
      <c r="K49" s="1164"/>
      <c r="L49" s="1137" t="str">
        <f>IFERROR(IF(G9="","",IF(AND(OR(AH61=1,AH61=2),AH62=1,AH63=1),"特定加算Ⅰ",IF(AND(OR(AH61=1,AH61=2),AH62=2,AH63=1),"特定加算Ⅱ",IF(OR(AH61=3,AH62=2,AH63=2),"特定加算なし","")))),"")</f>
        <v/>
      </c>
      <c r="M49" s="1138"/>
      <c r="N49" s="1138"/>
      <c r="O49" s="1138"/>
      <c r="P49" s="1139"/>
      <c r="Q49" s="1140" t="str">
        <f>IFERROR(IF(OR(L9="ベア加算",AND(L9="ベア加算なし",AH57=1)),"ベア加算",IF(AH57=2,"ベア加算なし","")),"")</f>
        <v/>
      </c>
      <c r="R49" s="1138"/>
      <c r="S49" s="1138"/>
      <c r="T49" s="1138"/>
      <c r="U49" s="1139"/>
      <c r="V49" s="1141" t="s">
        <v>10</v>
      </c>
      <c r="W49" s="1142"/>
      <c r="X49" s="1142"/>
      <c r="Y49" s="1142"/>
      <c r="Z49" s="1142"/>
      <c r="AA49" s="1067"/>
      <c r="AB49" s="1067"/>
      <c r="AC49" s="1152" t="str">
        <f>IFERROR(VLOOKUP(BE48,【参考】数式用2!E6:F23,2,FALSE),"")</f>
        <v/>
      </c>
      <c r="AD49" s="1153"/>
      <c r="AE49" s="1153"/>
      <c r="AF49" s="1153"/>
      <c r="AG49" s="1153"/>
      <c r="AH49" s="1154"/>
      <c r="AS49" s="239" t="s">
        <v>2189</v>
      </c>
      <c r="AT49" s="240"/>
      <c r="AU49" s="240"/>
      <c r="AV49" s="240"/>
      <c r="AW49" s="240"/>
      <c r="AX49" s="240"/>
      <c r="AY49" s="240"/>
      <c r="AZ49" s="240"/>
      <c r="BA49" s="240"/>
      <c r="BB49" s="240"/>
      <c r="BC49" s="240"/>
      <c r="BD49" s="240"/>
      <c r="BE49" s="240"/>
      <c r="BF49" s="240"/>
      <c r="BG49" s="240"/>
      <c r="BH49" s="240"/>
      <c r="BI49" s="240"/>
      <c r="BJ49" s="240"/>
      <c r="BK49" s="240"/>
      <c r="BL49" s="240"/>
      <c r="BM49" s="240"/>
      <c r="BN49" s="242" t="s">
        <v>2193</v>
      </c>
      <c r="BO49" s="240"/>
      <c r="BP49" s="240"/>
      <c r="BQ49" s="240"/>
      <c r="BR49" s="240"/>
      <c r="BS49" s="240"/>
      <c r="BT49" s="240"/>
      <c r="BV49" s="239" t="s">
        <v>2196</v>
      </c>
      <c r="BW49" s="240"/>
      <c r="BX49" s="240"/>
      <c r="BY49" s="240"/>
      <c r="BZ49" s="240"/>
      <c r="CA49" s="240"/>
      <c r="CD49" s="241"/>
    </row>
    <row r="50" spans="2:82" ht="18" customHeight="1" thickBot="1">
      <c r="B50" s="1146" t="s">
        <v>2159</v>
      </c>
      <c r="C50" s="1147"/>
      <c r="D50" s="1147"/>
      <c r="E50" s="1147"/>
      <c r="F50" s="1148"/>
      <c r="G50" s="1155" t="str">
        <f>IFERROR(VLOOKUP(Y5,【参考】数式用!$A$5:$J$29,MATCH(G49,【参考】数式用!$B$4:$J$4,0)+1,0),"")</f>
        <v/>
      </c>
      <c r="H50" s="1156"/>
      <c r="I50" s="1156"/>
      <c r="J50" s="1156"/>
      <c r="K50" s="1157"/>
      <c r="L50" s="1155" t="str">
        <f>IFERROR(VLOOKUP(Y5,【参考】数式用!$A$5:$J$29,MATCH(L49,【参考】数式用!$B$4:$J$4,0)+1,0),"")</f>
        <v/>
      </c>
      <c r="M50" s="1156"/>
      <c r="N50" s="1156"/>
      <c r="O50" s="1156"/>
      <c r="P50" s="1158"/>
      <c r="Q50" s="1159" t="str">
        <f>IFERROR(VLOOKUP(Y5,【参考】数式用!$A$5:$J$29,MATCH(Q49,【参考】数式用!$B$4:$J$4,0)+1,0),"")</f>
        <v/>
      </c>
      <c r="R50" s="1156"/>
      <c r="S50" s="1156"/>
      <c r="T50" s="1156"/>
      <c r="U50" s="1158"/>
      <c r="V50" s="1110">
        <f>SUM(G50,L50,Q50)</f>
        <v>0</v>
      </c>
      <c r="W50" s="1111"/>
      <c r="X50" s="1111"/>
      <c r="Y50" s="1111"/>
      <c r="Z50" s="1111"/>
      <c r="AA50" s="1067"/>
      <c r="AB50" s="1067"/>
      <c r="AC50" s="1160" t="str">
        <f>IFERROR(VLOOKUP(Y5,【参考】数式用!$A$5:$AB$29,MATCH(AC49,【参考】数式用!$B$4:$AB$4,0)+1,FALSE),"")</f>
        <v/>
      </c>
      <c r="AD50" s="1161"/>
      <c r="AE50" s="1161"/>
      <c r="AF50" s="1161"/>
      <c r="AG50" s="1161"/>
      <c r="AH50" s="1162"/>
      <c r="AS50" s="1004" t="s">
        <v>2190</v>
      </c>
      <c r="AT50" s="1004"/>
      <c r="AU50" s="1004"/>
      <c r="AV50" s="1004"/>
      <c r="AW50" s="1004" t="s">
        <v>2191</v>
      </c>
      <c r="AX50" s="1004"/>
      <c r="AY50" s="1004"/>
      <c r="AZ50" s="1004"/>
      <c r="BA50" s="1004" t="s">
        <v>13</v>
      </c>
      <c r="BB50" s="1004"/>
      <c r="BC50" s="1004"/>
      <c r="BD50" s="1004"/>
      <c r="BE50" s="1004" t="s">
        <v>2192</v>
      </c>
      <c r="BF50" s="1004"/>
      <c r="BG50" s="1004"/>
      <c r="BH50" s="1004"/>
      <c r="BI50" s="1004" t="s">
        <v>2195</v>
      </c>
      <c r="BJ50" s="1004"/>
      <c r="BK50" s="1004"/>
      <c r="BL50" s="1004"/>
      <c r="BM50" s="240"/>
      <c r="BN50" s="1004" t="s">
        <v>2194</v>
      </c>
      <c r="BO50" s="1004"/>
      <c r="BP50" s="1004"/>
      <c r="BQ50" s="1004"/>
      <c r="BR50" s="1004"/>
      <c r="BS50" s="1004"/>
      <c r="BT50" s="240"/>
      <c r="BV50" s="1169" t="s">
        <v>2197</v>
      </c>
      <c r="BW50" s="1170"/>
      <c r="BX50" s="1170"/>
      <c r="BY50" s="1170"/>
      <c r="BZ50" s="1170"/>
      <c r="CA50" s="1171"/>
      <c r="CD50" s="241"/>
    </row>
    <row r="51" spans="2:82" ht="17.25" customHeight="1">
      <c r="B51" s="1149" t="s">
        <v>2288</v>
      </c>
      <c r="C51" s="1150"/>
      <c r="D51" s="1150"/>
      <c r="E51" s="1150"/>
      <c r="F51" s="1151"/>
      <c r="G51" s="1129" t="str">
        <f>IFERROR(ROUNDDOWN(ROUND(AM5*G50,0)*P5,0)*H53,"")</f>
        <v/>
      </c>
      <c r="H51" s="1129"/>
      <c r="I51" s="1129"/>
      <c r="J51" s="1129"/>
      <c r="K51" s="147" t="s">
        <v>2283</v>
      </c>
      <c r="L51" s="1128" t="str">
        <f>IFERROR(ROUNDDOWN(ROUND(AM5*L50,0)*P5,0)*H53,"")</f>
        <v/>
      </c>
      <c r="M51" s="1129"/>
      <c r="N51" s="1129"/>
      <c r="O51" s="1129"/>
      <c r="P51" s="147" t="s">
        <v>2283</v>
      </c>
      <c r="Q51" s="1128" t="str">
        <f>IFERROR(ROUNDDOWN(ROUND(AM5*Q50,0)*P5,0)*H53,"")</f>
        <v/>
      </c>
      <c r="R51" s="1129"/>
      <c r="S51" s="1129"/>
      <c r="T51" s="1129"/>
      <c r="U51" s="148" t="s">
        <v>2283</v>
      </c>
      <c r="V51" s="1135">
        <f>IFERROR(SUM(G51,L51,Q51),"")</f>
        <v>0</v>
      </c>
      <c r="W51" s="1136"/>
      <c r="X51" s="1136"/>
      <c r="Y51" s="1136"/>
      <c r="Z51" s="149" t="s">
        <v>2283</v>
      </c>
      <c r="AB51" s="150"/>
      <c r="AC51" s="1128" t="str">
        <f>IFERROR(ROUNDDOWN(ROUND(AM5*AC50,0)*P5,0)*AD53,"")</f>
        <v/>
      </c>
      <c r="AD51" s="1129"/>
      <c r="AE51" s="1129"/>
      <c r="AF51" s="1129"/>
      <c r="AG51" s="1129"/>
      <c r="AH51" s="148" t="s">
        <v>2283</v>
      </c>
      <c r="AS51" s="1009" t="str">
        <f>IFERROR(ROUNDDOWN(ROUND(AM5*(G50-B10),0)*P5,0)*H53,"")</f>
        <v/>
      </c>
      <c r="AT51" s="1009"/>
      <c r="AU51" s="1009"/>
      <c r="AV51" s="1009"/>
      <c r="AW51" s="1009" t="str">
        <f>IFERROR(ROUNDDOWN(ROUND(AM5*(L50-G10),0)*P5,0)*H53,"")</f>
        <v/>
      </c>
      <c r="AX51" s="1009"/>
      <c r="AY51" s="1009"/>
      <c r="AZ51" s="1009"/>
      <c r="BA51" s="1009" t="str">
        <f>IFERROR(ROUNDDOWN(ROUND(AM5*(Q50-L10),0)*P5,0)*H53,"")</f>
        <v/>
      </c>
      <c r="BB51" s="1009"/>
      <c r="BC51" s="1009"/>
      <c r="BD51" s="1009"/>
      <c r="BE51" s="1009" t="str">
        <f>IFERROR(ROUNDDOWN(ROUND(AM5*(AC50-Q10),0)*P5,0)*AD53,"")</f>
        <v/>
      </c>
      <c r="BF51" s="1009"/>
      <c r="BG51" s="1009"/>
      <c r="BH51" s="1009"/>
      <c r="BI51" s="1009">
        <f>SUM(AS51:BH51)</f>
        <v>0</v>
      </c>
      <c r="BJ51" s="1009"/>
      <c r="BK51" s="1009"/>
      <c r="BL51" s="1009"/>
      <c r="BM51" s="240"/>
      <c r="BN51" s="1009" t="str">
        <f>IFERROR(ROUNDDOWN(ROUNDDOWN(ROUND(AM5*(VLOOKUP(Y5,【参考】数式用!$A$5:$AB$29,14,FALSE)),0)*P5,0)*AD53*0.5,0),"")</f>
        <v/>
      </c>
      <c r="BO51" s="1009"/>
      <c r="BP51" s="1009"/>
      <c r="BQ51" s="1009"/>
      <c r="BR51" s="1009"/>
      <c r="BS51" s="1009"/>
      <c r="BT51" s="240"/>
      <c r="BV51" s="1172">
        <f>IF(AND(Q49="ベア加算なし",BA48="ベア加算"),ROUNDDOWN(ROUND(AM5*VLOOKUP(Y5,【参考】数式用!$A$5:$AB$29,9,FALSE),0)*P5,0)*AD53,0)</f>
        <v>0</v>
      </c>
      <c r="BW51" s="1173"/>
      <c r="BX51" s="1173"/>
      <c r="BY51" s="1173"/>
      <c r="BZ51" s="1173"/>
      <c r="CA51" s="1174"/>
      <c r="CD51" s="241"/>
    </row>
    <row r="52" spans="2:82" ht="13.5" customHeight="1">
      <c r="B52" s="1149"/>
      <c r="C52" s="1150"/>
      <c r="D52" s="1150"/>
      <c r="E52" s="1150"/>
      <c r="F52" s="1151"/>
      <c r="G52" s="1070" t="str">
        <f>IFERROR("("&amp;TEXT(G51/H53,"#,##0円")&amp;"/月)","")</f>
        <v/>
      </c>
      <c r="H52" s="1071"/>
      <c r="I52" s="1071"/>
      <c r="J52" s="1071"/>
      <c r="K52" s="1071"/>
      <c r="L52" s="1071" t="str">
        <f>IFERROR("("&amp;TEXT(L51/H53,"#,##0円")&amp;"/月)","")</f>
        <v/>
      </c>
      <c r="M52" s="1071"/>
      <c r="N52" s="1071"/>
      <c r="O52" s="1071"/>
      <c r="P52" s="1071"/>
      <c r="Q52" s="1071" t="str">
        <f>IFERROR("("&amp;TEXT(Q51/H53,"#,##0円")&amp;"/月)","")</f>
        <v/>
      </c>
      <c r="R52" s="1071"/>
      <c r="S52" s="1071"/>
      <c r="T52" s="1071"/>
      <c r="U52" s="1071"/>
      <c r="V52" s="1071" t="str">
        <f>IFERROR("("&amp;TEXT(V51/H53,"#,##0円")&amp;"/月)","")</f>
        <v>(0円/月)</v>
      </c>
      <c r="W52" s="1071"/>
      <c r="X52" s="1071"/>
      <c r="Y52" s="1071"/>
      <c r="Z52" s="1071"/>
      <c r="AB52" s="150"/>
      <c r="AC52" s="1130" t="str">
        <f>IFERROR("("&amp;TEXT(AC51/AD53,"#,##0円")&amp;"/月)","")</f>
        <v/>
      </c>
      <c r="AD52" s="1131"/>
      <c r="AE52" s="1131"/>
      <c r="AF52" s="1131"/>
      <c r="AG52" s="1131"/>
      <c r="AH52" s="1070"/>
      <c r="AS52" s="243"/>
      <c r="AT52" s="243"/>
      <c r="AU52" s="243"/>
      <c r="AV52" s="243"/>
      <c r="AW52" s="243"/>
      <c r="AX52" s="243"/>
      <c r="AY52" s="243"/>
      <c r="AZ52" s="243"/>
      <c r="BA52" s="243"/>
      <c r="BB52" s="243"/>
      <c r="BC52" s="243"/>
      <c r="BD52" s="243"/>
      <c r="BE52" s="243"/>
      <c r="BF52" s="243"/>
      <c r="BG52" s="243"/>
      <c r="BH52" s="243"/>
      <c r="BI52" s="243"/>
      <c r="BJ52" s="243"/>
      <c r="BK52" s="243"/>
      <c r="BL52" s="243"/>
      <c r="BM52" s="240"/>
      <c r="BN52" s="243"/>
      <c r="BO52" s="243"/>
      <c r="BP52" s="243"/>
      <c r="BQ52" s="243"/>
      <c r="BR52" s="243"/>
      <c r="BS52" s="243"/>
      <c r="BT52" s="240"/>
      <c r="BU52" s="243"/>
      <c r="BV52" s="243"/>
      <c r="BW52" s="243"/>
      <c r="BX52" s="243"/>
      <c r="BY52" s="243"/>
      <c r="BZ52" s="243"/>
      <c r="CD52" s="241"/>
    </row>
    <row r="53" spans="2:82" s="244" customFormat="1" ht="11.25" customHeight="1">
      <c r="G53" s="245" t="s">
        <v>196</v>
      </c>
      <c r="H53" s="246">
        <f>IF(F15=4,2,IF(F15=5,1,""))</f>
        <v>2</v>
      </c>
      <c r="I53" s="246" t="s">
        <v>2284</v>
      </c>
      <c r="J53" s="246"/>
      <c r="K53" s="246"/>
      <c r="L53" s="246"/>
      <c r="M53" s="246"/>
      <c r="N53" s="246"/>
      <c r="O53" s="246"/>
      <c r="P53" s="246"/>
      <c r="Q53" s="246"/>
      <c r="R53" s="246"/>
      <c r="S53" s="246"/>
      <c r="T53" s="246"/>
      <c r="U53" s="246"/>
      <c r="V53" s="246"/>
      <c r="W53" s="246"/>
      <c r="X53" s="246"/>
      <c r="Y53" s="246"/>
      <c r="Z53" s="246"/>
      <c r="AA53" s="246"/>
      <c r="AB53" s="246"/>
      <c r="AC53" s="245" t="s">
        <v>196</v>
      </c>
      <c r="AD53" s="246">
        <f>IF(F15=4,P15-2,IF(F15=5,P15-1,P15))</f>
        <v>10</v>
      </c>
      <c r="AE53" s="246" t="s">
        <v>2284</v>
      </c>
      <c r="AF53" s="246"/>
      <c r="AG53" s="246"/>
      <c r="AH53" s="246"/>
    </row>
    <row r="54" spans="2:82" ht="6" customHeight="1">
      <c r="BX54" s="247"/>
    </row>
    <row r="55" spans="2:82" ht="18" customHeight="1"/>
    <row r="56" spans="2:82" ht="23.25" customHeight="1">
      <c r="U56" s="1007" t="s">
        <v>239</v>
      </c>
      <c r="V56" s="1007"/>
      <c r="W56" s="1007"/>
      <c r="X56" s="1007"/>
      <c r="Y56" s="1007"/>
      <c r="Z56" s="1007"/>
      <c r="AA56" s="244"/>
      <c r="AB56" s="248"/>
      <c r="AC56" s="1007" t="str">
        <f>IF(F15=4,"R6.4～R6.5",IF(F15=5,"R6.5",""))</f>
        <v>R6.4～R6.5</v>
      </c>
      <c r="AD56" s="1007"/>
      <c r="AE56" s="1007"/>
      <c r="AF56" s="1007"/>
      <c r="AG56" s="1007"/>
      <c r="AH56" s="1007"/>
      <c r="AI56" s="249"/>
      <c r="AJ56" s="248"/>
      <c r="AK56" s="1007" t="str">
        <f>IF(OR(F15=4,F15=5),"R6.6","R"&amp;D15&amp;"."&amp;F15)&amp;"～R"&amp;K15&amp;"."&amp;M15</f>
        <v>R6.6～R7.3</v>
      </c>
      <c r="AL56" s="1007"/>
      <c r="AM56" s="1007"/>
      <c r="AN56" s="1007"/>
      <c r="AO56" s="1007"/>
      <c r="AP56" s="1007"/>
      <c r="AQ56" s="244"/>
      <c r="AR56" s="244"/>
      <c r="AS56" s="1015" t="s">
        <v>2404</v>
      </c>
      <c r="AT56" s="1015"/>
      <c r="AU56" s="1015"/>
      <c r="AV56" s="1015"/>
      <c r="AW56" s="1015" t="s">
        <v>2403</v>
      </c>
      <c r="AX56" s="1015"/>
      <c r="AY56" s="1015"/>
      <c r="AZ56" s="1015"/>
    </row>
    <row r="57" spans="2:82" ht="15.95" customHeight="1">
      <c r="U57" s="1004" t="s">
        <v>2198</v>
      </c>
      <c r="V57" s="1004"/>
      <c r="W57" s="1004"/>
      <c r="X57" s="1004"/>
      <c r="Y57" s="1004"/>
      <c r="Z57" s="526" t="str">
        <f>IF(AND(B9&lt;&gt;"処遇加算なし",F15=4),IF(V21="✓",1,IF(V22="✓",2,"")),"")</f>
        <v/>
      </c>
      <c r="AA57" s="244"/>
      <c r="AB57" s="248"/>
      <c r="AC57" s="1004" t="s">
        <v>2198</v>
      </c>
      <c r="AD57" s="1004"/>
      <c r="AE57" s="1004"/>
      <c r="AF57" s="1004"/>
      <c r="AG57" s="1004"/>
      <c r="AH57" s="169">
        <f>IF(AND(F15&lt;&gt;4,F15&lt;&gt;5),0,IF(AT8="○",1,0))</f>
        <v>0</v>
      </c>
      <c r="AI57" s="252"/>
      <c r="AJ57" s="248"/>
      <c r="AK57" s="1004" t="s">
        <v>2198</v>
      </c>
      <c r="AL57" s="1004"/>
      <c r="AM57" s="1004"/>
      <c r="AN57" s="1004"/>
      <c r="AO57" s="1004"/>
      <c r="AP57" s="169">
        <f>IF(AT8="○",1,0)</f>
        <v>0</v>
      </c>
      <c r="AQ57" s="244"/>
      <c r="AR57" s="244"/>
      <c r="AS57" s="1003"/>
      <c r="AT57" s="1003"/>
      <c r="AU57" s="1003"/>
      <c r="AV57" s="1003"/>
      <c r="AW57" s="1016"/>
      <c r="AX57" s="1016"/>
      <c r="AY57" s="1016"/>
      <c r="AZ57" s="1016"/>
      <c r="BD57" s="250"/>
      <c r="BF57" s="250"/>
      <c r="BG57" s="250"/>
      <c r="BH57" s="250"/>
      <c r="BI57" s="250"/>
      <c r="BJ57" s="250"/>
      <c r="BK57" s="250"/>
      <c r="BL57" s="250"/>
      <c r="BM57" s="250"/>
      <c r="BN57" s="250"/>
      <c r="BO57" s="250"/>
      <c r="BP57" s="250"/>
      <c r="BQ57" s="250"/>
      <c r="BR57" s="250"/>
      <c r="BS57" s="250"/>
      <c r="BT57" s="250"/>
      <c r="BV57" s="253"/>
    </row>
    <row r="58" spans="2:82" ht="15.95" customHeight="1">
      <c r="U58" s="1032" t="s">
        <v>2199</v>
      </c>
      <c r="V58" s="1032"/>
      <c r="W58" s="1032"/>
      <c r="X58" s="1032"/>
      <c r="Y58" s="1032"/>
      <c r="Z58" s="526" t="str">
        <f>IF(AND(B9&lt;&gt;"処遇加算なし",F15=4),IF(V24="✓",1,IF(V25="✓",2,IF(V26="✓",3,""))),"")</f>
        <v/>
      </c>
      <c r="AA58" s="244"/>
      <c r="AB58" s="248"/>
      <c r="AC58" s="1032" t="s">
        <v>2199</v>
      </c>
      <c r="AD58" s="1032"/>
      <c r="AE58" s="1032"/>
      <c r="AF58" s="1032"/>
      <c r="AG58" s="1032"/>
      <c r="AH58" s="169">
        <f>IF(AND(F15&lt;&gt;4,F15&lt;&gt;5),0,IF(AU8="○",1,3))</f>
        <v>3</v>
      </c>
      <c r="AI58" s="252"/>
      <c r="AJ58" s="248"/>
      <c r="AK58" s="1032" t="s">
        <v>2199</v>
      </c>
      <c r="AL58" s="1032"/>
      <c r="AM58" s="1032"/>
      <c r="AN58" s="1032"/>
      <c r="AO58" s="1032"/>
      <c r="AP58" s="169">
        <f>IF(AU8="○",1,3)</f>
        <v>3</v>
      </c>
      <c r="AQ58" s="244"/>
      <c r="AR58" s="244"/>
      <c r="AS58" s="1004" t="str">
        <f>IF(OR(AND(Z58=1,AH58=3),AND(Z58=1,AP58=3),AND(Z58=2,AH58=3,AH59=3),AND(Z58=2,AP58=3,AP59=3)),"○","")</f>
        <v/>
      </c>
      <c r="AT58" s="1004"/>
      <c r="AU58" s="1004"/>
      <c r="AV58" s="1004"/>
      <c r="AW58" s="1004" t="str">
        <f>IF(OR(AND(Z58=1,AH58=2),AND(Z58=1,AP58=2),AND(Z58=2,AH58=2,AH59=2),AND(Z58=2,AP58=2,AP59=2)),"○","")</f>
        <v/>
      </c>
      <c r="AX58" s="1004"/>
      <c r="AY58" s="1004"/>
      <c r="AZ58" s="1004"/>
      <c r="BD58" s="250"/>
      <c r="BF58" s="250"/>
      <c r="BG58" s="250"/>
      <c r="BH58" s="250"/>
      <c r="BI58" s="250"/>
      <c r="BJ58" s="250"/>
      <c r="BK58" s="250"/>
      <c r="BL58" s="250"/>
      <c r="BM58" s="250"/>
      <c r="BN58" s="250"/>
      <c r="BO58" s="250"/>
      <c r="BP58" s="250"/>
      <c r="BQ58" s="250"/>
      <c r="BR58" s="250"/>
      <c r="BS58" s="250"/>
      <c r="BT58" s="250"/>
      <c r="BV58" s="253"/>
    </row>
    <row r="59" spans="2:82" ht="15.95" customHeight="1">
      <c r="U59" s="1032" t="s">
        <v>2200</v>
      </c>
      <c r="V59" s="1032"/>
      <c r="W59" s="1032"/>
      <c r="X59" s="1032"/>
      <c r="Y59" s="1032"/>
      <c r="Z59" s="526" t="str">
        <f>IF(AND(B9&lt;&gt;"処遇加算なし",F15=4),IF(V28="✓",1,IF(V29="✓",2,IF(V30="✓",3,""))),"")</f>
        <v/>
      </c>
      <c r="AA59" s="244"/>
      <c r="AB59" s="248"/>
      <c r="AC59" s="1032" t="s">
        <v>2200</v>
      </c>
      <c r="AD59" s="1032"/>
      <c r="AE59" s="1032"/>
      <c r="AF59" s="1032"/>
      <c r="AG59" s="1032"/>
      <c r="AH59" s="169">
        <f>IF(AND(F15&lt;&gt;4,F15&lt;&gt;5),0,IF(AV8="○",1,3))</f>
        <v>3</v>
      </c>
      <c r="AI59" s="252"/>
      <c r="AJ59" s="248"/>
      <c r="AK59" s="1032" t="s">
        <v>2200</v>
      </c>
      <c r="AL59" s="1032"/>
      <c r="AM59" s="1032"/>
      <c r="AN59" s="1032"/>
      <c r="AO59" s="1032"/>
      <c r="AP59" s="169">
        <f>IF(AV8="○",1,3)</f>
        <v>3</v>
      </c>
      <c r="AQ59" s="244"/>
      <c r="AR59" s="244"/>
      <c r="AS59" s="1004" t="str">
        <f>IF(OR(AND(Z59=1,AH59=3),AND(Z59=1,AP59=3),AND(Z59=2,AH58=3,AH59=3),AND(Z59=2,AP58=3,AP59=3)),"○","")</f>
        <v/>
      </c>
      <c r="AT59" s="1004"/>
      <c r="AU59" s="1004"/>
      <c r="AV59" s="1004"/>
      <c r="AW59" s="1004" t="str">
        <f>IF(OR(AND(Z59=1,AH58=2),AND(Z59=1,AP58=2),AND(Z59=2,AH58=2,AH59=2),AND(Z59=2,AP58=2,AP59=2)),"○","")</f>
        <v/>
      </c>
      <c r="AX59" s="1004"/>
      <c r="AY59" s="1004"/>
      <c r="AZ59" s="1004"/>
      <c r="BD59" s="250"/>
      <c r="BF59" s="250"/>
      <c r="BG59" s="250"/>
      <c r="BH59" s="250"/>
      <c r="BI59" s="250"/>
      <c r="BJ59" s="250"/>
      <c r="BK59" s="250"/>
      <c r="BL59" s="250"/>
      <c r="BM59" s="250"/>
      <c r="BN59" s="250"/>
      <c r="BO59" s="250"/>
      <c r="BP59" s="250"/>
      <c r="BQ59" s="250"/>
      <c r="BR59" s="250"/>
      <c r="BS59" s="250"/>
      <c r="BT59" s="250"/>
      <c r="BV59" s="253"/>
    </row>
    <row r="60" spans="2:82" ht="15.95" customHeight="1">
      <c r="U60" s="1032" t="s">
        <v>2201</v>
      </c>
      <c r="V60" s="1032"/>
      <c r="W60" s="1032"/>
      <c r="X60" s="1032"/>
      <c r="Y60" s="1032"/>
      <c r="Z60" s="526" t="str">
        <f>IF(AND(B9&lt;&gt;"処遇加算なし",F15=4),IF(V32="✓",1,IF(V33="✓",2,"")),"")</f>
        <v/>
      </c>
      <c r="AA60" s="244"/>
      <c r="AB60" s="248"/>
      <c r="AC60" s="1032" t="s">
        <v>2201</v>
      </c>
      <c r="AD60" s="1032"/>
      <c r="AE60" s="1032"/>
      <c r="AF60" s="1032"/>
      <c r="AG60" s="1032"/>
      <c r="AH60" s="169">
        <f>IF(AND(F15&lt;&gt;4,F15&lt;&gt;5),0,IF(AW8="○",1,3))</f>
        <v>3</v>
      </c>
      <c r="AI60" s="252"/>
      <c r="AJ60" s="248"/>
      <c r="AK60" s="1032" t="s">
        <v>2201</v>
      </c>
      <c r="AL60" s="1032"/>
      <c r="AM60" s="1032"/>
      <c r="AN60" s="1032"/>
      <c r="AO60" s="1032"/>
      <c r="AP60" s="169">
        <f>IF(AW8="○",1,3)</f>
        <v>3</v>
      </c>
      <c r="AQ60" s="244"/>
      <c r="AR60" s="244"/>
      <c r="AS60" s="1005" t="str">
        <f>IF(OR(AND(Z60=1,AH60=3),AND(Z60=1,AP60=3)),"○","")</f>
        <v/>
      </c>
      <c r="AT60" s="1005"/>
      <c r="AU60" s="1005"/>
      <c r="AV60" s="1005"/>
      <c r="AW60" s="1005" t="str">
        <f>IF(OR(AND(Z60=1,AH60=2),AND(Z60=1,AP60=2)),"○","")</f>
        <v/>
      </c>
      <c r="AX60" s="1005"/>
      <c r="AY60" s="1005"/>
      <c r="AZ60" s="1005"/>
      <c r="BD60" s="250"/>
      <c r="BF60" s="250"/>
      <c r="BG60" s="250"/>
      <c r="BH60" s="250"/>
      <c r="BI60" s="250"/>
      <c r="BJ60" s="250"/>
      <c r="BK60" s="250"/>
      <c r="BL60" s="250"/>
      <c r="BM60" s="250"/>
      <c r="BN60" s="250"/>
      <c r="BO60" s="250"/>
      <c r="BP60" s="250"/>
      <c r="BQ60" s="250"/>
      <c r="BR60" s="250"/>
      <c r="BS60" s="250"/>
      <c r="BT60" s="250"/>
      <c r="BV60" s="253"/>
    </row>
    <row r="61" spans="2:82" ht="15.95" customHeight="1">
      <c r="U61" s="1032" t="s">
        <v>2202</v>
      </c>
      <c r="V61" s="1032"/>
      <c r="W61" s="1032"/>
      <c r="X61" s="1032"/>
      <c r="Y61" s="1032"/>
      <c r="Z61" s="526" t="str">
        <f>IF(AND(B9&lt;&gt;"処遇加算なし",F15=4),IF(V36="✓",1,IF(V37="✓",2,"")),"")</f>
        <v/>
      </c>
      <c r="AA61" s="244"/>
      <c r="AB61" s="248"/>
      <c r="AC61" s="1032" t="s">
        <v>2202</v>
      </c>
      <c r="AD61" s="1032"/>
      <c r="AE61" s="1032"/>
      <c r="AF61" s="1032"/>
      <c r="AG61" s="1032"/>
      <c r="AH61" s="169">
        <f>IF(AND(F15&lt;&gt;4,F15&lt;&gt;5),0,IF(AX8="○",1,2))</f>
        <v>2</v>
      </c>
      <c r="AI61" s="252"/>
      <c r="AJ61" s="248"/>
      <c r="AK61" s="1032" t="s">
        <v>2202</v>
      </c>
      <c r="AL61" s="1032"/>
      <c r="AM61" s="1032"/>
      <c r="AN61" s="1032"/>
      <c r="AO61" s="1032"/>
      <c r="AP61" s="169">
        <f>IF(AX8="○",1,2)</f>
        <v>2</v>
      </c>
      <c r="AQ61" s="244"/>
      <c r="AR61" s="244"/>
      <c r="AS61" s="1004" t="str">
        <f>IF(OR(AND(Z61=1,AH61=2),AND(Z61=1,AP61=2)),"○","")</f>
        <v/>
      </c>
      <c r="AT61" s="1004"/>
      <c r="AU61" s="1004"/>
      <c r="AV61" s="1004"/>
      <c r="AW61" s="1017" t="str">
        <f>IF(OR((AD61-AL61)&lt;0,(AD61-AT61)&lt;0),"!","")</f>
        <v/>
      </c>
      <c r="AX61" s="1017"/>
      <c r="AY61" s="1017"/>
      <c r="AZ61" s="1017"/>
      <c r="BD61" s="250"/>
      <c r="BF61" s="250"/>
      <c r="BG61" s="250"/>
      <c r="BH61" s="250"/>
      <c r="BI61" s="250"/>
      <c r="BJ61" s="250"/>
      <c r="BK61" s="250"/>
      <c r="BL61" s="250"/>
      <c r="BM61" s="250"/>
      <c r="BN61" s="250"/>
      <c r="BO61" s="250"/>
      <c r="BP61" s="250"/>
      <c r="BQ61" s="250"/>
      <c r="BR61" s="250"/>
      <c r="BS61" s="250"/>
      <c r="BT61" s="250"/>
      <c r="BV61" s="253"/>
    </row>
    <row r="62" spans="2:82" ht="15.95" customHeight="1">
      <c r="U62" s="1032" t="s">
        <v>2203</v>
      </c>
      <c r="V62" s="1032"/>
      <c r="W62" s="1032"/>
      <c r="X62" s="1032"/>
      <c r="Y62" s="1032"/>
      <c r="Z62" s="526" t="str">
        <f>IF(AND(B9&lt;&gt;"処遇加算なし",F15=4),IF(V40="✓",1,IF(V41="✓",2,"")),"")</f>
        <v/>
      </c>
      <c r="AA62" s="244"/>
      <c r="AB62" s="248"/>
      <c r="AC62" s="1032" t="s">
        <v>2203</v>
      </c>
      <c r="AD62" s="1032"/>
      <c r="AE62" s="1032"/>
      <c r="AF62" s="1032"/>
      <c r="AG62" s="1032"/>
      <c r="AH62" s="169">
        <f>IF(AND(F15&lt;&gt;4,F15&lt;&gt;5),0,IF(AY8="○",1,2))</f>
        <v>2</v>
      </c>
      <c r="AI62" s="252"/>
      <c r="AJ62" s="248"/>
      <c r="AK62" s="1032" t="s">
        <v>2203</v>
      </c>
      <c r="AL62" s="1032"/>
      <c r="AM62" s="1032"/>
      <c r="AN62" s="1032"/>
      <c r="AO62" s="1032"/>
      <c r="AP62" s="169">
        <f>IF(AY8="○",1,2)</f>
        <v>2</v>
      </c>
      <c r="AQ62" s="244"/>
      <c r="AR62" s="244"/>
      <c r="AS62" s="1004" t="str">
        <f>IF(OR(AND(Z62=1,AH62=2),AND(Z62=1,AP62=2)),"○","")</f>
        <v/>
      </c>
      <c r="AT62" s="1004"/>
      <c r="AU62" s="1004"/>
      <c r="AV62" s="1004"/>
      <c r="AW62" s="1017" t="str">
        <f>IF(OR((AD62-AL62)&lt;0,(AD62-AT62)&lt;0),"!","")</f>
        <v/>
      </c>
      <c r="AX62" s="1017"/>
      <c r="AY62" s="1017"/>
      <c r="AZ62" s="1017"/>
      <c r="BD62" s="250"/>
      <c r="BF62" s="250"/>
      <c r="BG62" s="250"/>
      <c r="BH62" s="250"/>
      <c r="BI62" s="250"/>
      <c r="BJ62" s="250"/>
      <c r="BK62" s="250"/>
      <c r="BL62" s="250"/>
      <c r="BM62" s="250"/>
      <c r="BN62" s="250"/>
      <c r="BO62" s="250"/>
      <c r="BP62" s="250"/>
      <c r="BQ62" s="250"/>
      <c r="BR62" s="250"/>
      <c r="BS62" s="250"/>
      <c r="BT62" s="250"/>
      <c r="BV62" s="253"/>
    </row>
    <row r="63" spans="2:82" ht="15.95" customHeight="1">
      <c r="U63" s="1004" t="s">
        <v>2204</v>
      </c>
      <c r="V63" s="1004"/>
      <c r="W63" s="1004"/>
      <c r="X63" s="1004"/>
      <c r="Y63" s="1004"/>
      <c r="Z63" s="526" t="str">
        <f>IF(AND(B9&lt;&gt;"処遇加算なし",F15=4),IF(V44="✓",1,IF(V45="✓",2,"")),"")</f>
        <v/>
      </c>
      <c r="AA63" s="244"/>
      <c r="AB63" s="248"/>
      <c r="AC63" s="1004" t="s">
        <v>2204</v>
      </c>
      <c r="AD63" s="1004"/>
      <c r="AE63" s="1004"/>
      <c r="AF63" s="1004"/>
      <c r="AG63" s="1004"/>
      <c r="AH63" s="169">
        <f>IF(AND(F15&lt;&gt;4,F15&lt;&gt;5),0,IF(AZ8="○",1,2))</f>
        <v>2</v>
      </c>
      <c r="AI63" s="252"/>
      <c r="AJ63" s="248"/>
      <c r="AK63" s="1004" t="s">
        <v>2204</v>
      </c>
      <c r="AL63" s="1004"/>
      <c r="AM63" s="1004"/>
      <c r="AN63" s="1004"/>
      <c r="AO63" s="1004"/>
      <c r="AP63" s="169">
        <f>IF(AZ8="○",1,2)</f>
        <v>2</v>
      </c>
      <c r="AQ63" s="244"/>
      <c r="AR63" s="244"/>
      <c r="AS63" s="1004" t="str">
        <f>IF(OR(AND(Z63=1,AH63=2),AND(Z63=1,AP63=2)),"○","")</f>
        <v/>
      </c>
      <c r="AT63" s="1004"/>
      <c r="AU63" s="1004"/>
      <c r="AV63" s="1004"/>
      <c r="AW63" s="1017" t="str">
        <f>IF(OR((AD63-AL63)&lt;0,(AD63-AT63)&lt;0),"!","")</f>
        <v/>
      </c>
      <c r="AX63" s="1017"/>
      <c r="AY63" s="1017"/>
      <c r="AZ63" s="1017"/>
      <c r="BD63" s="250"/>
      <c r="BF63" s="250"/>
      <c r="BG63" s="250"/>
      <c r="BH63" s="250"/>
      <c r="BI63" s="250"/>
      <c r="BJ63" s="250"/>
      <c r="BK63" s="250"/>
      <c r="BL63" s="250"/>
      <c r="BM63" s="250"/>
      <c r="BN63" s="250"/>
      <c r="BO63" s="250"/>
      <c r="BP63" s="250"/>
      <c r="BQ63" s="250"/>
      <c r="BR63" s="250"/>
      <c r="BS63" s="250"/>
      <c r="BT63" s="250"/>
      <c r="BV63" s="253"/>
    </row>
    <row r="64" spans="2:82" ht="15.95" customHeight="1">
      <c r="BD64" s="196"/>
      <c r="BE64" s="196"/>
      <c r="BF64" s="196"/>
      <c r="BG64" s="196"/>
      <c r="BH64" s="196"/>
      <c r="BI64" s="196"/>
      <c r="BJ64" s="196"/>
      <c r="BK64" s="196"/>
      <c r="BL64" s="196"/>
      <c r="BM64" s="196"/>
      <c r="BN64" s="196"/>
      <c r="BO64" s="196"/>
      <c r="BP64" s="196"/>
      <c r="BQ64" s="196"/>
      <c r="BR64" s="196"/>
      <c r="BS64" s="196"/>
      <c r="BT64" s="196"/>
    </row>
    <row r="65" spans="20:59" ht="15.95" customHeight="1">
      <c r="BG65" s="196"/>
    </row>
    <row r="66" spans="20:59" ht="15.95" customHeight="1"/>
    <row r="67" spans="20:59" ht="15.95" customHeight="1">
      <c r="T67" s="170">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12"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6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6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6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6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6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6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7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7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7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7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7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8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8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8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8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8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8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8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8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9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9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9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9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9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9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9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9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0" customWidth="1"/>
    <col min="2" max="5" width="2.25" style="170" customWidth="1"/>
    <col min="6" max="6" width="2.375" style="170" customWidth="1"/>
    <col min="7" max="9" width="2.125" style="170" customWidth="1"/>
    <col min="10" max="10" width="1.875" style="170" customWidth="1"/>
    <col min="11" max="12" width="2.125" style="170" customWidth="1"/>
    <col min="13" max="13" width="2.375" style="170" customWidth="1"/>
    <col min="14" max="15" width="2.125" style="170" customWidth="1"/>
    <col min="16" max="16" width="2.75" style="170" customWidth="1"/>
    <col min="17" max="19" width="2.125" style="170" customWidth="1"/>
    <col min="20" max="20" width="1.375" style="170" customWidth="1"/>
    <col min="21" max="30" width="2.125" style="170" customWidth="1"/>
    <col min="31" max="31" width="2.5" style="170" customWidth="1"/>
    <col min="32" max="32" width="2.75" style="170" customWidth="1"/>
    <col min="33" max="38" width="2.125" style="170" customWidth="1"/>
    <col min="39" max="39" width="2.75" style="170" customWidth="1"/>
    <col min="40" max="40" width="2.5" style="170" customWidth="1"/>
    <col min="41" max="42" width="2.125" style="170" customWidth="1"/>
    <col min="43" max="43" width="1.625" style="170" customWidth="1"/>
    <col min="44" max="44" width="2" style="170" customWidth="1"/>
    <col min="45" max="62" width="2.875" style="170" customWidth="1"/>
    <col min="63" max="72" width="2.25" style="170" customWidth="1"/>
    <col min="73" max="73" width="3.125" style="170" customWidth="1"/>
    <col min="74" max="75" width="2.25" style="170" customWidth="1"/>
    <col min="76" max="76" width="3" style="170" customWidth="1"/>
    <col min="77" max="78" width="2.25" style="170" customWidth="1"/>
    <col min="79" max="81" width="2.125" style="170" customWidth="1"/>
    <col min="82" max="82" width="2" style="170" customWidth="1"/>
    <col min="83" max="85" width="2.375" style="170" hidden="1" customWidth="1"/>
    <col min="86" max="86" width="3.125" style="170" hidden="1" customWidth="1"/>
    <col min="87" max="88" width="2.375" style="170" hidden="1" customWidth="1"/>
    <col min="89" max="92" width="2.375" style="170" customWidth="1"/>
    <col min="93" max="102" width="1.625" style="170" customWidth="1"/>
    <col min="103" max="16384" width="9" style="170"/>
  </cols>
  <sheetData>
    <row r="1" spans="1:88" ht="18" customHeight="1">
      <c r="B1" s="171" t="s">
        <v>2286</v>
      </c>
      <c r="M1" s="172"/>
      <c r="N1" s="1056" t="s">
        <v>2413</v>
      </c>
      <c r="O1" s="1056"/>
      <c r="P1" s="1056"/>
      <c r="Q1" s="1056"/>
      <c r="R1" s="1056"/>
      <c r="S1" s="1056"/>
      <c r="T1" s="1056"/>
      <c r="U1" s="1056"/>
      <c r="V1" s="1056"/>
      <c r="W1" s="1056"/>
      <c r="X1" s="1056"/>
      <c r="Y1" s="1056"/>
      <c r="Z1" s="1056"/>
      <c r="AA1" s="1056"/>
      <c r="AB1" s="1056"/>
      <c r="AC1" s="1056"/>
      <c r="AD1" s="1056"/>
      <c r="AE1" s="1056"/>
      <c r="AF1" s="1175" t="s">
        <v>25</v>
      </c>
      <c r="AG1" s="1175"/>
      <c r="AH1" s="1175"/>
      <c r="AI1" s="1176" t="str">
        <f>IF(G5="","",G5)</f>
        <v/>
      </c>
      <c r="AJ1" s="1176"/>
      <c r="AK1" s="1176"/>
      <c r="AL1" s="1176"/>
      <c r="AM1" s="1176"/>
      <c r="AN1" s="1176"/>
      <c r="AO1" s="1176"/>
      <c r="AP1" s="1176"/>
      <c r="AS1" s="1000" t="str">
        <f>B9&amp;G9&amp;L9</f>
        <v/>
      </c>
      <c r="AT1" s="1001"/>
      <c r="AU1" s="1001"/>
      <c r="AV1" s="1001"/>
      <c r="AW1" s="1001"/>
      <c r="AX1" s="1001"/>
      <c r="AY1" s="1001"/>
      <c r="AZ1" s="1001"/>
      <c r="BA1" s="1001"/>
      <c r="BB1" s="1001"/>
      <c r="BC1" s="1001"/>
      <c r="BD1" s="1001"/>
      <c r="BE1" s="1002"/>
      <c r="BF1" s="999" t="str">
        <f>IFERROR(VLOOKUP(Y5,【参考】数式用!$AJ$2:$AK$24,2,FALSE),"")</f>
        <v/>
      </c>
      <c r="BG1" s="999"/>
      <c r="BH1" s="999"/>
      <c r="BI1" s="999"/>
      <c r="BJ1" s="999"/>
      <c r="BK1" s="999"/>
      <c r="BL1" s="999"/>
      <c r="BM1" s="999"/>
      <c r="BN1" s="999"/>
      <c r="BO1" s="999"/>
      <c r="BP1" s="999"/>
      <c r="CE1" s="173" t="s">
        <v>2374</v>
      </c>
    </row>
    <row r="2" spans="1:88" s="174" customFormat="1" ht="19.5" customHeight="1" thickBot="1">
      <c r="C2" s="172"/>
      <c r="D2" s="172"/>
      <c r="E2" s="172"/>
      <c r="F2" s="172"/>
      <c r="G2" s="172"/>
      <c r="H2" s="172"/>
      <c r="I2" s="172"/>
      <c r="J2" s="172"/>
      <c r="K2" s="172"/>
      <c r="L2" s="172"/>
      <c r="M2" s="172"/>
      <c r="N2" s="1056"/>
      <c r="O2" s="1056"/>
      <c r="P2" s="1056"/>
      <c r="Q2" s="1056"/>
      <c r="R2" s="1056"/>
      <c r="S2" s="1056"/>
      <c r="T2" s="1056"/>
      <c r="U2" s="1056"/>
      <c r="V2" s="1056"/>
      <c r="W2" s="1056"/>
      <c r="X2" s="1056"/>
      <c r="Y2" s="1056"/>
      <c r="Z2" s="1056"/>
      <c r="AA2" s="1056"/>
      <c r="AB2" s="1056"/>
      <c r="AC2" s="1056"/>
      <c r="AD2" s="1056"/>
      <c r="AE2" s="1056"/>
      <c r="AF2" s="172"/>
      <c r="AG2" s="172"/>
      <c r="AH2" s="172"/>
      <c r="AI2" s="172"/>
      <c r="AJ2" s="172"/>
      <c r="AK2" s="172"/>
      <c r="AL2" s="172"/>
      <c r="AM2" s="172"/>
      <c r="AN2" s="172"/>
      <c r="AO2" s="172"/>
      <c r="AP2" s="172"/>
      <c r="AQ2" s="530"/>
      <c r="AR2" s="530"/>
      <c r="CE2" s="987" t="s">
        <v>2377</v>
      </c>
      <c r="CF2" s="987"/>
      <c r="CG2" s="987"/>
      <c r="CH2" s="987"/>
      <c r="CI2" s="1177" t="str">
        <f>IF(AI1&lt;&gt;"",1,"")</f>
        <v/>
      </c>
      <c r="CJ2" s="1178"/>
    </row>
    <row r="3" spans="1:88" ht="15.75" customHeight="1">
      <c r="B3" s="176" t="s">
        <v>2165</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S3" s="178"/>
      <c r="AT3" s="179" t="s">
        <v>2312</v>
      </c>
      <c r="AU3" s="180"/>
      <c r="AV3" s="180"/>
      <c r="AW3" s="180"/>
      <c r="AX3" s="180"/>
      <c r="AY3" s="180"/>
      <c r="AZ3" s="180"/>
      <c r="BA3" s="181"/>
      <c r="CE3" s="987" t="s">
        <v>2371</v>
      </c>
      <c r="CF3" s="987"/>
      <c r="CG3" s="987"/>
      <c r="CH3" s="987"/>
      <c r="CI3" s="1179" t="str">
        <f>IF(AND(L9="ベア加算",Q49="ベア加算"),1,"")</f>
        <v/>
      </c>
      <c r="CJ3" s="1180"/>
    </row>
    <row r="4" spans="1:88" ht="25.5" customHeight="1">
      <c r="B4" s="1072" t="s">
        <v>2287</v>
      </c>
      <c r="C4" s="1072"/>
      <c r="D4" s="1072"/>
      <c r="E4" s="1072"/>
      <c r="F4" s="1072"/>
      <c r="G4" s="1072" t="s">
        <v>0</v>
      </c>
      <c r="H4" s="1072"/>
      <c r="I4" s="1072"/>
      <c r="J4" s="1068" t="s">
        <v>1</v>
      </c>
      <c r="K4" s="1068"/>
      <c r="L4" s="1068"/>
      <c r="M4" s="1068"/>
      <c r="N4" s="1068"/>
      <c r="O4" s="1068"/>
      <c r="P4" s="1073" t="s">
        <v>2157</v>
      </c>
      <c r="Q4" s="1074"/>
      <c r="R4" s="1074"/>
      <c r="S4" s="1075" t="s">
        <v>2</v>
      </c>
      <c r="T4" s="1076"/>
      <c r="U4" s="1076"/>
      <c r="V4" s="1076"/>
      <c r="W4" s="1076"/>
      <c r="X4" s="1076"/>
      <c r="Y4" s="1068" t="s">
        <v>3</v>
      </c>
      <c r="Z4" s="1068"/>
      <c r="AA4" s="1068"/>
      <c r="AB4" s="1068"/>
      <c r="AC4" s="1068"/>
      <c r="AD4" s="1068"/>
      <c r="AE4" s="1068" t="s">
        <v>2154</v>
      </c>
      <c r="AF4" s="1068"/>
      <c r="AG4" s="1068"/>
      <c r="AH4" s="1068"/>
      <c r="AI4" s="1068" t="s">
        <v>2155</v>
      </c>
      <c r="AJ4" s="1068"/>
      <c r="AK4" s="1068"/>
      <c r="AL4" s="1068"/>
      <c r="AM4" s="1068" t="s">
        <v>2153</v>
      </c>
      <c r="AN4" s="1068"/>
      <c r="AO4" s="1068"/>
      <c r="AP4" s="1068"/>
      <c r="AS4" s="182"/>
      <c r="AT4" s="1008" t="s">
        <v>2248</v>
      </c>
      <c r="AU4" s="1008" t="s">
        <v>2199</v>
      </c>
      <c r="AV4" s="1008" t="s">
        <v>2200</v>
      </c>
      <c r="AW4" s="1008" t="s">
        <v>2201</v>
      </c>
      <c r="AX4" s="1008" t="s">
        <v>2202</v>
      </c>
      <c r="AY4" s="1008" t="s">
        <v>2203</v>
      </c>
      <c r="AZ4" s="1008" t="s">
        <v>2247</v>
      </c>
      <c r="BA4" s="183"/>
      <c r="CE4" s="987" t="s">
        <v>2376</v>
      </c>
      <c r="CF4" s="987"/>
      <c r="CG4" s="987"/>
      <c r="CH4" s="987"/>
      <c r="CI4" s="978" t="str">
        <f>IF(OR(OR(G49="処遇加算Ⅰ",G49="処遇加算Ⅱ"),OR(AS48="処遇加算Ⅰ",AS48="処遇加算Ⅱ")),1,"")</f>
        <v/>
      </c>
      <c r="CJ4" s="979"/>
    </row>
    <row r="5" spans="1:88" ht="33" customHeight="1">
      <c r="B5" s="1079"/>
      <c r="C5" s="1079"/>
      <c r="D5" s="1079"/>
      <c r="E5" s="1079"/>
      <c r="F5" s="1079"/>
      <c r="G5" s="1080"/>
      <c r="H5" s="1080"/>
      <c r="I5" s="1080"/>
      <c r="J5" s="1081"/>
      <c r="K5" s="1081"/>
      <c r="L5" s="1081"/>
      <c r="M5" s="1082"/>
      <c r="N5" s="1082"/>
      <c r="O5" s="1082"/>
      <c r="P5" s="1083" t="str">
        <f>IF(Y5="","",IFERROR(INDEX(【参考】数式用3!$G$3:$I$451,MATCH(M5,【参考】数式用3!$F$3:$F$451,0),MATCH(VLOOKUP(Y5,【参考】数式用3!$J$2:$K$28,2,FALSE),【参考】数式用3!$G$2:$I$2,0)),10))</f>
        <v/>
      </c>
      <c r="Q5" s="1084"/>
      <c r="R5" s="1084"/>
      <c r="S5" s="1085"/>
      <c r="T5" s="1086"/>
      <c r="U5" s="1086"/>
      <c r="V5" s="1086"/>
      <c r="W5" s="1086"/>
      <c r="X5" s="1087"/>
      <c r="Y5" s="1069"/>
      <c r="Z5" s="1069"/>
      <c r="AA5" s="1069"/>
      <c r="AB5" s="1069"/>
      <c r="AC5" s="1069"/>
      <c r="AD5" s="1069"/>
      <c r="AE5" s="1037"/>
      <c r="AF5" s="1038"/>
      <c r="AG5" s="1038"/>
      <c r="AH5" s="1039"/>
      <c r="AI5" s="1037"/>
      <c r="AJ5" s="1038"/>
      <c r="AK5" s="1038"/>
      <c r="AL5" s="1039"/>
      <c r="AM5" s="1040">
        <f>AE5-AI5</f>
        <v>0</v>
      </c>
      <c r="AN5" s="1041"/>
      <c r="AO5" s="1041"/>
      <c r="AP5" s="1042"/>
      <c r="AS5" s="182"/>
      <c r="AT5" s="1008"/>
      <c r="AU5" s="1008"/>
      <c r="AV5" s="1008"/>
      <c r="AW5" s="1008"/>
      <c r="AX5" s="1008"/>
      <c r="AY5" s="1008"/>
      <c r="AZ5" s="1008"/>
      <c r="BA5" s="183"/>
      <c r="CE5" s="987" t="s">
        <v>2370</v>
      </c>
      <c r="CF5" s="987"/>
      <c r="CG5" s="987"/>
      <c r="CH5" s="987"/>
      <c r="CI5" s="978" t="str">
        <f>IF(OR(G49="処遇加算Ⅰ",AS48="処遇加算Ⅰ"),1,"")</f>
        <v/>
      </c>
      <c r="CJ5" s="979"/>
    </row>
    <row r="6" spans="1:88" ht="10.5" customHeight="1">
      <c r="B6" s="184"/>
      <c r="C6" s="184"/>
      <c r="D6" s="184"/>
      <c r="E6" s="184"/>
      <c r="F6" s="184"/>
      <c r="G6" s="185"/>
      <c r="H6" s="185"/>
      <c r="I6" s="185"/>
      <c r="J6" s="185"/>
      <c r="K6" s="185"/>
      <c r="L6" s="185"/>
      <c r="M6" s="185"/>
      <c r="N6" s="185"/>
      <c r="O6" s="185"/>
      <c r="P6" s="186"/>
      <c r="Q6" s="186"/>
      <c r="R6" s="186"/>
      <c r="S6" s="186"/>
      <c r="T6" s="186"/>
      <c r="U6" s="186"/>
      <c r="V6" s="186"/>
      <c r="W6" s="186"/>
      <c r="X6" s="186"/>
      <c r="Y6" s="186"/>
      <c r="Z6" s="186"/>
      <c r="AA6" s="186"/>
      <c r="AB6" s="186"/>
      <c r="AC6" s="186"/>
      <c r="AD6" s="186"/>
      <c r="AE6" s="186"/>
      <c r="AF6" s="186"/>
      <c r="AG6" s="186"/>
      <c r="AH6" s="187"/>
      <c r="AI6" s="187"/>
      <c r="AJ6" s="187"/>
      <c r="AK6" s="187"/>
      <c r="AL6" s="187"/>
      <c r="AM6" s="188"/>
      <c r="AN6" s="188"/>
      <c r="AO6" s="188"/>
      <c r="AP6" s="188"/>
      <c r="AS6" s="182"/>
      <c r="AT6" s="1008"/>
      <c r="AU6" s="1008"/>
      <c r="AV6" s="1008"/>
      <c r="AW6" s="1008"/>
      <c r="AX6" s="1008"/>
      <c r="AY6" s="1008"/>
      <c r="AZ6" s="1008"/>
      <c r="BA6" s="183"/>
      <c r="CE6" s="987" t="s">
        <v>2373</v>
      </c>
      <c r="CF6" s="987"/>
      <c r="CG6" s="987"/>
      <c r="CH6" s="987"/>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89" t="s">
        <v>2205</v>
      </c>
      <c r="C7" s="177"/>
      <c r="D7" s="177"/>
      <c r="E7" s="177"/>
      <c r="F7" s="177"/>
      <c r="G7" s="177"/>
      <c r="H7" s="177"/>
      <c r="I7" s="177"/>
      <c r="J7" s="177"/>
      <c r="K7" s="177"/>
      <c r="L7" s="177"/>
      <c r="M7" s="177"/>
      <c r="N7" s="177"/>
      <c r="O7" s="177"/>
      <c r="P7" s="177"/>
      <c r="Q7" s="177"/>
      <c r="R7" s="177"/>
      <c r="S7" s="177"/>
      <c r="T7" s="177"/>
      <c r="U7" s="177"/>
      <c r="V7" s="190" t="s">
        <v>2252</v>
      </c>
      <c r="W7" s="177"/>
      <c r="X7" s="177"/>
      <c r="Y7" s="177"/>
      <c r="Z7" s="177"/>
      <c r="AA7" s="177"/>
      <c r="AB7" s="177"/>
      <c r="AC7" s="177"/>
      <c r="AD7" s="177"/>
      <c r="AE7" s="177"/>
      <c r="AF7" s="177"/>
      <c r="AG7" s="177"/>
      <c r="AH7" s="177"/>
      <c r="AI7" s="177"/>
      <c r="AJ7" s="177"/>
      <c r="AK7" s="177"/>
      <c r="AL7" s="177"/>
      <c r="AM7" s="177"/>
      <c r="AN7" s="177"/>
      <c r="AO7" s="177"/>
      <c r="AP7" s="177"/>
      <c r="AS7" s="182"/>
      <c r="AT7" s="1008"/>
      <c r="AU7" s="1008"/>
      <c r="AV7" s="1008"/>
      <c r="AW7" s="1008"/>
      <c r="AX7" s="1008"/>
      <c r="AY7" s="1008"/>
      <c r="AZ7" s="1008"/>
      <c r="BA7" s="183"/>
      <c r="CE7" s="1168" t="s">
        <v>2372</v>
      </c>
      <c r="CF7" s="1168"/>
      <c r="CG7" s="1168"/>
      <c r="CH7" s="1168"/>
      <c r="CI7" s="978" t="str">
        <f>IF(AND(AH62=1,AD41=""),1,"")</f>
        <v/>
      </c>
      <c r="CJ7" s="979"/>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997" t="s">
        <v>12</v>
      </c>
      <c r="U8" s="998"/>
      <c r="V8" s="1050" t="str">
        <f>IFERROR(IF(VLOOKUP(AS1,【参考】数式用2!E6:L23,3,FALSE)="","",VLOOKUP(AS1,【参考】数式用2!E6:L23,3,FALSE)),"")</f>
        <v/>
      </c>
      <c r="W8" s="1051"/>
      <c r="X8" s="1051"/>
      <c r="Y8" s="1051"/>
      <c r="Z8" s="1052"/>
      <c r="AA8" s="1033" t="str">
        <f>IFERROR(VLOOKUP(AS1,【参考】数式用2!E6:L23,4,FALSE),"")</f>
        <v/>
      </c>
      <c r="AB8" s="1033"/>
      <c r="AC8" s="1033"/>
      <c r="AD8" s="1033"/>
      <c r="AE8" s="1033"/>
      <c r="AF8" s="1033"/>
      <c r="AG8" s="1033"/>
      <c r="AH8" s="1033"/>
      <c r="AI8" s="1033"/>
      <c r="AJ8" s="1033"/>
      <c r="AK8" s="1033"/>
      <c r="AL8" s="1033"/>
      <c r="AM8" s="1033"/>
      <c r="AN8" s="1033"/>
      <c r="AO8" s="1033"/>
      <c r="AP8" s="1034"/>
      <c r="AS8" s="182"/>
      <c r="AT8" s="1165" t="str">
        <f>IF(L9="ベア加算","",IF(OR(V8="新加算Ⅰ",V8="新加算Ⅱ",V8="新加算Ⅲ",V8="新加算Ⅳ"),"○",""))</f>
        <v/>
      </c>
      <c r="AU8" s="116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5" t="str">
        <f>IF(OR(V8="新加算Ⅰ",V8="新加算Ⅱ",V8="新加算Ⅲ",V8="新加算Ⅴ(１)",V8="新加算Ⅴ(３)",V8="新加算Ⅴ(８)"),"○","")</f>
        <v/>
      </c>
      <c r="AX8" s="1165" t="str">
        <f>IF(OR(V8="新加算Ⅰ",V8="新加算Ⅱ",V8="新加算Ⅴ(１)",V8="新加算Ⅴ(２)",V8="新加算Ⅴ(３)",V8="新加算Ⅴ(４)",V8="新加算Ⅴ(５)",V8="新加算Ⅴ(６)",V8="新加算Ⅴ(７)",V8="新加算Ⅴ(９)",V8="新加算Ⅴ(10)",V8="新加算Ⅴ(12)"),"○","")</f>
        <v/>
      </c>
      <c r="AY8" s="1165" t="str">
        <f>IF(OR(V8="新加算Ⅰ",V8="新加算Ⅴ(１)",V8="新加算Ⅴ(２)",V8="新加算Ⅴ(５)",V8="新加算Ⅴ(７)",V8="新加算Ⅴ(10)"),"○","")</f>
        <v/>
      </c>
      <c r="AZ8" s="1165" t="str">
        <f>IF(OR(V8="新加算Ⅰ",V8="新加算Ⅱ",V8="新加算Ⅴ(１)",V8="新加算Ⅴ(２)",V8="新加算Ⅴ(３)",V8="新加算Ⅴ(４)",V8="新加算Ⅴ(５)",V8="新加算Ⅴ(６)",V8="新加算Ⅴ(７)",V8="新加算Ⅴ(９)",V8="新加算Ⅴ(10)",V8="新加算Ⅴ(12)"),"○","")</f>
        <v/>
      </c>
      <c r="BA8" s="183"/>
      <c r="CE8" s="1168" t="s">
        <v>2372</v>
      </c>
      <c r="CF8" s="1168"/>
      <c r="CG8" s="1168"/>
      <c r="CH8" s="1168"/>
      <c r="CI8" s="978" t="str">
        <f>IF(AND(AP62=1,AL41=""),1,"")</f>
        <v/>
      </c>
      <c r="CJ8" s="979"/>
    </row>
    <row r="9" spans="1:88" ht="26.25" customHeight="1">
      <c r="B9" s="1093"/>
      <c r="C9" s="1094"/>
      <c r="D9" s="1094"/>
      <c r="E9" s="1094"/>
      <c r="F9" s="1095"/>
      <c r="G9" s="1096"/>
      <c r="H9" s="1097"/>
      <c r="I9" s="1097"/>
      <c r="J9" s="1097"/>
      <c r="K9" s="1098"/>
      <c r="L9" s="1099"/>
      <c r="M9" s="1100"/>
      <c r="N9" s="1100"/>
      <c r="O9" s="1100"/>
      <c r="P9" s="1101"/>
      <c r="Q9" s="1088" t="s">
        <v>2195</v>
      </c>
      <c r="R9" s="1089"/>
      <c r="S9" s="1089"/>
      <c r="T9" s="997"/>
      <c r="U9" s="998"/>
      <c r="V9" s="1053" t="str">
        <f>IFERROR(VLOOKUP(Y5,【参考】数式用!$A$5:$AB$29,MATCH(V8,【参考】数式用!$B$4:$AB$4,0)+1,FALSE),"")</f>
        <v/>
      </c>
      <c r="W9" s="1054"/>
      <c r="X9" s="1054"/>
      <c r="Y9" s="1054"/>
      <c r="Z9" s="1055"/>
      <c r="AA9" s="1035"/>
      <c r="AB9" s="1035"/>
      <c r="AC9" s="1035"/>
      <c r="AD9" s="1035"/>
      <c r="AE9" s="1035"/>
      <c r="AF9" s="1035"/>
      <c r="AG9" s="1035"/>
      <c r="AH9" s="1035"/>
      <c r="AI9" s="1035"/>
      <c r="AJ9" s="1035"/>
      <c r="AK9" s="1035"/>
      <c r="AL9" s="1035"/>
      <c r="AM9" s="1035"/>
      <c r="AN9" s="1035"/>
      <c r="AO9" s="1035"/>
      <c r="AP9" s="1036"/>
      <c r="AS9" s="182"/>
      <c r="AT9" s="1166"/>
      <c r="AU9" s="1166"/>
      <c r="AV9" s="1166"/>
      <c r="AW9" s="1166"/>
      <c r="AX9" s="1166"/>
      <c r="AY9" s="1166"/>
      <c r="AZ9" s="1166"/>
      <c r="BA9" s="183"/>
      <c r="CE9" s="987" t="s">
        <v>2372</v>
      </c>
      <c r="CF9" s="987"/>
      <c r="CG9" s="987"/>
      <c r="CH9" s="987"/>
      <c r="CI9" s="978" t="str">
        <f>IF(OR(AH62=1,AP62=1),1,"")</f>
        <v/>
      </c>
      <c r="CJ9" s="979"/>
    </row>
    <row r="10" spans="1:88" ht="11.25" customHeight="1">
      <c r="B10" s="1104" t="str">
        <f>IFERROR(VLOOKUP(Y5,【参考】数式用!$A$5:$J$29,MATCH(B9,【参考】数式用!$B$4:$J$4,0)+1,0),"")</f>
        <v/>
      </c>
      <c r="C10" s="1105"/>
      <c r="D10" s="1105"/>
      <c r="E10" s="1105"/>
      <c r="F10" s="1106"/>
      <c r="G10" s="1104" t="str">
        <f>IFERROR(VLOOKUP(Y5,【参考】数式用!$A$5:$J$29,MATCH(G9,【参考】数式用!$B$4:$J$4,0)+1,0),"")</f>
        <v/>
      </c>
      <c r="H10" s="1105"/>
      <c r="I10" s="1105"/>
      <c r="J10" s="1105"/>
      <c r="K10" s="1106"/>
      <c r="L10" s="1104" t="str">
        <f>IFERROR(VLOOKUP(Y5,【参考】数式用!$A$5:$J$29,MATCH(L9,【参考】数式用!$B$4:$J$4,0)+1,0),"")</f>
        <v/>
      </c>
      <c r="M10" s="1105"/>
      <c r="N10" s="1105"/>
      <c r="O10" s="1105"/>
      <c r="P10" s="1106"/>
      <c r="Q10" s="1110">
        <f>SUM(B10,G10,L10)</f>
        <v>0</v>
      </c>
      <c r="R10" s="1111"/>
      <c r="S10" s="1111"/>
      <c r="T10" s="191"/>
      <c r="U10" s="191"/>
      <c r="V10" s="192" t="s">
        <v>2253</v>
      </c>
      <c r="W10" s="193"/>
      <c r="X10" s="193"/>
      <c r="Y10" s="193"/>
      <c r="Z10" s="193"/>
      <c r="AA10" s="194"/>
      <c r="AB10" s="194"/>
      <c r="AC10" s="194"/>
      <c r="AD10" s="194"/>
      <c r="AE10" s="194"/>
      <c r="AF10" s="195"/>
      <c r="AG10" s="195"/>
      <c r="AH10" s="195"/>
      <c r="AI10" s="195"/>
      <c r="AJ10" s="195"/>
      <c r="AK10" s="195"/>
      <c r="AL10" s="195"/>
      <c r="AM10" s="195"/>
      <c r="AN10" s="194"/>
      <c r="AO10" s="194"/>
      <c r="AP10" s="196"/>
      <c r="AS10" s="182"/>
      <c r="AT10" s="197"/>
      <c r="AU10" s="197"/>
      <c r="AV10" s="197"/>
      <c r="AW10" s="197"/>
      <c r="AX10" s="197"/>
      <c r="AY10" s="197"/>
      <c r="AZ10" s="197"/>
      <c r="BA10" s="183"/>
      <c r="CE10" s="987" t="s">
        <v>2375</v>
      </c>
      <c r="CF10" s="987"/>
      <c r="CG10" s="987"/>
      <c r="CH10" s="987"/>
      <c r="CI10" s="978">
        <f>IF(OR(AH63=1,AP63=1),1,0)</f>
        <v>0</v>
      </c>
      <c r="CJ10" s="979"/>
    </row>
    <row r="11" spans="1:88" s="193" customFormat="1" ht="20.25" customHeight="1" thickBot="1">
      <c r="B11" s="1107"/>
      <c r="C11" s="1108"/>
      <c r="D11" s="1108"/>
      <c r="E11" s="1108"/>
      <c r="F11" s="1109"/>
      <c r="G11" s="1107"/>
      <c r="H11" s="1108"/>
      <c r="I11" s="1108"/>
      <c r="J11" s="1108"/>
      <c r="K11" s="1109"/>
      <c r="L11" s="1107"/>
      <c r="M11" s="1108"/>
      <c r="N11" s="1108"/>
      <c r="O11" s="1108"/>
      <c r="P11" s="1109"/>
      <c r="Q11" s="1110"/>
      <c r="R11" s="1111"/>
      <c r="S11" s="1111"/>
      <c r="T11" s="1067"/>
      <c r="U11" s="998"/>
      <c r="V11" s="1059" t="str">
        <f>IFERROR(IF(VLOOKUP(AS1,【参考】数式用2!E6:L23,5,FALSE)="","",VLOOKUP(AS1,【参考】数式用2!E6:L23,5,FALSE)),"")</f>
        <v/>
      </c>
      <c r="W11" s="1059"/>
      <c r="X11" s="1059"/>
      <c r="Y11" s="1059"/>
      <c r="Z11" s="1059"/>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8"/>
      <c r="AT11" s="1165" t="str">
        <f>IF(L9="ベア加算","",IF(OR(V11="新加算Ⅰ",V11="新加算Ⅱ",V11="新加算Ⅲ",V11="新加算Ⅳ"),"○",""))</f>
        <v/>
      </c>
      <c r="AU11" s="116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5" t="str">
        <f>IF(OR(V11="新加算Ⅰ",V11="新加算Ⅱ",V11="新加算Ⅲ",V11="新加算Ⅴ(１)",V11="新加算Ⅴ(３)",V11="新加算Ⅴ(８)"),"○","")</f>
        <v/>
      </c>
      <c r="AX11" s="1165" t="str">
        <f>IF(OR(V11="新加算Ⅰ",V11="新加算Ⅱ",V11="新加算Ⅴ(１)",V11="新加算Ⅴ(２)",V11="新加算Ⅴ(３)",V11="新加算Ⅴ(４)",V11="新加算Ⅴ(５)",V11="新加算Ⅴ(６)",V11="新加算Ⅴ(７)",V11="新加算Ⅴ(９)",V11="新加算Ⅴ(10)",V11="新加算Ⅴ(12)"),"○","")</f>
        <v/>
      </c>
      <c r="AY11" s="1165" t="str">
        <f>IF(OR(V11="新加算Ⅰ",V11="新加算Ⅴ(１)",V11="新加算Ⅴ(２)",V11="新加算Ⅴ(５)",V11="新加算Ⅴ(７)",V11="新加算Ⅴ(10)"),"○","")</f>
        <v/>
      </c>
      <c r="AZ11" s="1165" t="str">
        <f>IF(OR(V11="新加算Ⅰ",V11="新加算Ⅱ",V11="新加算Ⅴ(１)",V11="新加算Ⅴ(２)",V11="新加算Ⅴ(３)",V11="新加算Ⅴ(４)",V11="新加算Ⅴ(５)",V11="新加算Ⅴ(６)",V11="新加算Ⅴ(７)",V11="新加算Ⅴ(９)",V11="新加算Ⅴ(10)",V11="新加算Ⅴ(12)"),"○","")</f>
        <v/>
      </c>
      <c r="BA11" s="199"/>
    </row>
    <row r="12" spans="1:88" ht="25.5" customHeight="1" thickBot="1">
      <c r="A12" s="177"/>
      <c r="B12" s="107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8"/>
      <c r="D12" s="1078"/>
      <c r="E12" s="1078"/>
      <c r="F12" s="1078"/>
      <c r="G12" s="1078"/>
      <c r="H12" s="1078"/>
      <c r="I12" s="1078"/>
      <c r="J12" s="1078"/>
      <c r="K12" s="1078"/>
      <c r="L12" s="1078"/>
      <c r="M12" s="1078"/>
      <c r="N12" s="1078"/>
      <c r="O12" s="1078"/>
      <c r="P12" s="1078"/>
      <c r="Q12" s="1078"/>
      <c r="R12" s="1078"/>
      <c r="S12" s="1078"/>
      <c r="T12" s="1067"/>
      <c r="U12" s="998"/>
      <c r="V12" s="1058" t="str">
        <f>IFERROR(VLOOKUP(Y5,【参考】数式用!$A$5:$AB$29,MATCH(V11,【参考】数式用!$B$4:$AB$4,0)+1,FALSE),"")</f>
        <v/>
      </c>
      <c r="W12" s="1058"/>
      <c r="X12" s="1058"/>
      <c r="Y12" s="1058"/>
      <c r="Z12" s="1058"/>
      <c r="AA12" s="1035"/>
      <c r="AB12" s="1035"/>
      <c r="AC12" s="1035"/>
      <c r="AD12" s="1035"/>
      <c r="AE12" s="1035"/>
      <c r="AF12" s="1035"/>
      <c r="AG12" s="1035"/>
      <c r="AH12" s="1035"/>
      <c r="AI12" s="1035"/>
      <c r="AJ12" s="1035"/>
      <c r="AK12" s="1035"/>
      <c r="AL12" s="1035"/>
      <c r="AM12" s="1035"/>
      <c r="AN12" s="1035"/>
      <c r="AO12" s="1035"/>
      <c r="AP12" s="1036"/>
      <c r="AS12" s="182"/>
      <c r="AT12" s="1166"/>
      <c r="AU12" s="1166"/>
      <c r="AV12" s="1166"/>
      <c r="AW12" s="1166"/>
      <c r="AX12" s="1166"/>
      <c r="AY12" s="1166"/>
      <c r="AZ12" s="1166"/>
      <c r="BA12" s="183"/>
    </row>
    <row r="13" spans="1:88" ht="12" customHeight="1">
      <c r="A13" s="177"/>
      <c r="B13" s="1121" t="s">
        <v>2282</v>
      </c>
      <c r="C13" s="1122"/>
      <c r="D13" s="1122"/>
      <c r="E13" s="1122"/>
      <c r="F13" s="1122"/>
      <c r="G13" s="1122"/>
      <c r="H13" s="1122"/>
      <c r="I13" s="1122"/>
      <c r="J13" s="1122"/>
      <c r="K13" s="1122"/>
      <c r="L13" s="1122"/>
      <c r="M13" s="1122"/>
      <c r="N13" s="1122"/>
      <c r="O13" s="1122"/>
      <c r="P13" s="1122"/>
      <c r="Q13" s="1122"/>
      <c r="R13" s="1122"/>
      <c r="S13" s="1123"/>
      <c r="U13" s="197"/>
      <c r="V13" s="200" t="s">
        <v>2254</v>
      </c>
      <c r="W13" s="193"/>
      <c r="X13" s="193"/>
      <c r="Y13" s="193"/>
      <c r="Z13" s="193"/>
      <c r="AA13" s="195"/>
      <c r="AB13" s="195"/>
      <c r="AC13" s="195"/>
      <c r="AD13" s="195"/>
      <c r="AE13" s="195"/>
      <c r="AF13" s="195"/>
      <c r="AG13" s="195"/>
      <c r="AH13" s="195"/>
      <c r="AI13" s="195"/>
      <c r="AJ13" s="195"/>
      <c r="AK13" s="195"/>
      <c r="AL13" s="195"/>
      <c r="AM13" s="195"/>
      <c r="AN13" s="195"/>
      <c r="AO13" s="195"/>
      <c r="AP13" s="196"/>
      <c r="AS13" s="182"/>
      <c r="AT13" s="197"/>
      <c r="AU13" s="197"/>
      <c r="AV13" s="197"/>
      <c r="AW13" s="197"/>
      <c r="AX13" s="197"/>
      <c r="AY13" s="197"/>
      <c r="AZ13" s="197"/>
      <c r="BA13" s="183"/>
    </row>
    <row r="14" spans="1:88" ht="20.25" customHeight="1">
      <c r="A14" s="177"/>
      <c r="B14" s="1124"/>
      <c r="C14" s="1125"/>
      <c r="D14" s="1125"/>
      <c r="E14" s="1125"/>
      <c r="F14" s="1125"/>
      <c r="G14" s="1125"/>
      <c r="H14" s="1125"/>
      <c r="I14" s="1125"/>
      <c r="J14" s="1125"/>
      <c r="K14" s="1125"/>
      <c r="L14" s="1125"/>
      <c r="M14" s="1125"/>
      <c r="N14" s="1125"/>
      <c r="O14" s="1125"/>
      <c r="P14" s="1125"/>
      <c r="Q14" s="1125"/>
      <c r="R14" s="1125"/>
      <c r="S14" s="1126"/>
      <c r="U14" s="527"/>
      <c r="V14" s="1059" t="str">
        <f>IFERROR(IF(VLOOKUP(AS1,【参考】数式用2!E6:L23,7,FALSE)="","",VLOOKUP(AS1,【参考】数式用2!E6:L23,7,FALSE)),"")</f>
        <v/>
      </c>
      <c r="W14" s="1059"/>
      <c r="X14" s="1059"/>
      <c r="Y14" s="1059"/>
      <c r="Z14" s="1059"/>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2"/>
      <c r="AT14" s="1165" t="str">
        <f>IF(L9="ベア加算","",IF(OR(V14="新加算Ⅰ",V14="新加算Ⅱ",V14="新加算Ⅲ",V14="新加算Ⅳ"),"○",""))</f>
        <v/>
      </c>
      <c r="AU14" s="116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5" t="str">
        <f>IF(OR(V14="新加算Ⅰ",V14="新加算Ⅱ",V14="新加算Ⅲ",V14="新加算Ⅴ(１)",V14="新加算Ⅴ(３)",V14="新加算Ⅴ(８)"),"○","")</f>
        <v/>
      </c>
      <c r="AX14" s="1165" t="str">
        <f>IF(OR(V14="新加算Ⅰ",V14="新加算Ⅱ",V14="新加算Ⅴ(１)",V14="新加算Ⅴ(２)",V14="新加算Ⅴ(３)",V14="新加算Ⅴ(４)",V14="新加算Ⅴ(５)",V14="新加算Ⅴ(６)",V14="新加算Ⅴ(７)",V14="新加算Ⅴ(９)",V14="新加算Ⅴ(10)",V14="新加算Ⅴ(12)"),"○","")</f>
        <v/>
      </c>
      <c r="AY14" s="1165" t="str">
        <f>IF(OR(V14="新加算Ⅰ",V14="新加算Ⅴ(１)",V14="新加算Ⅴ(２)",V14="新加算Ⅴ(５)",V14="新加算Ⅴ(７)",V14="新加算Ⅴ(10)"),"○","")</f>
        <v/>
      </c>
      <c r="AZ14" s="1165" t="str">
        <f>IF(OR(V14="新加算Ⅰ",V14="新加算Ⅱ",V14="新加算Ⅴ(１)",V14="新加算Ⅴ(２)",V14="新加算Ⅴ(３)",V14="新加算Ⅴ(４)",V14="新加算Ⅴ(５)",V14="新加算Ⅴ(６)",V14="新加算Ⅴ(７)",V14="新加算Ⅴ(９)",V14="新加算Ⅴ(10)",V14="新加算Ⅴ(12)"),"○","")</f>
        <v/>
      </c>
      <c r="BA14" s="183"/>
    </row>
    <row r="15" spans="1:88" ht="20.25" customHeight="1">
      <c r="A15" s="177"/>
      <c r="B15" s="1112" t="s">
        <v>2276</v>
      </c>
      <c r="C15" s="1113"/>
      <c r="D15" s="146">
        <v>6</v>
      </c>
      <c r="E15" s="529" t="s">
        <v>2277</v>
      </c>
      <c r="F15" s="146">
        <v>4</v>
      </c>
      <c r="G15" s="529" t="s">
        <v>2278</v>
      </c>
      <c r="H15" s="1114" t="s">
        <v>2279</v>
      </c>
      <c r="I15" s="1114"/>
      <c r="J15" s="1127"/>
      <c r="K15" s="146">
        <v>7</v>
      </c>
      <c r="L15" s="529" t="s">
        <v>2277</v>
      </c>
      <c r="M15" s="146">
        <v>3</v>
      </c>
      <c r="N15" s="529" t="s">
        <v>2278</v>
      </c>
      <c r="O15" s="529" t="s">
        <v>2280</v>
      </c>
      <c r="P15" s="203">
        <f>(K15*12+M15)-(D15*12+F15)+1</f>
        <v>12</v>
      </c>
      <c r="Q15" s="1114" t="s">
        <v>2281</v>
      </c>
      <c r="R15" s="1114"/>
      <c r="S15" s="204" t="s">
        <v>70</v>
      </c>
      <c r="U15" s="527"/>
      <c r="V15" s="1115" t="str">
        <f>IFERROR(VLOOKUP(Y5,【参考】数式用!$A$5:$AB$29,MATCH(V14,【参考】数式用!$B$4:$AB$4,0)+1,FALSE),"")</f>
        <v/>
      </c>
      <c r="W15" s="1116"/>
      <c r="X15" s="1116"/>
      <c r="Y15" s="1116"/>
      <c r="Z15" s="1117"/>
      <c r="AA15" s="1044"/>
      <c r="AB15" s="1045"/>
      <c r="AC15" s="1045"/>
      <c r="AD15" s="1045"/>
      <c r="AE15" s="1045"/>
      <c r="AF15" s="1045"/>
      <c r="AG15" s="1045"/>
      <c r="AH15" s="1045"/>
      <c r="AI15" s="1045"/>
      <c r="AJ15" s="1045"/>
      <c r="AK15" s="1045"/>
      <c r="AL15" s="1045"/>
      <c r="AM15" s="1045"/>
      <c r="AN15" s="1045"/>
      <c r="AO15" s="1045"/>
      <c r="AP15" s="1046"/>
      <c r="AS15" s="182"/>
      <c r="AT15" s="1167"/>
      <c r="AU15" s="1167"/>
      <c r="AV15" s="1167"/>
      <c r="AW15" s="1167"/>
      <c r="AX15" s="1167"/>
      <c r="AY15" s="1167"/>
      <c r="AZ15" s="1167"/>
      <c r="BA15" s="183"/>
    </row>
    <row r="16" spans="1:88" ht="6" customHeight="1" thickBot="1">
      <c r="A16" s="177"/>
      <c r="B16" s="205"/>
      <c r="C16" s="206"/>
      <c r="D16" s="207"/>
      <c r="E16" s="207"/>
      <c r="F16" s="207"/>
      <c r="G16" s="207"/>
      <c r="H16" s="207"/>
      <c r="I16" s="207"/>
      <c r="J16" s="207"/>
      <c r="K16" s="207"/>
      <c r="L16" s="207"/>
      <c r="M16" s="207"/>
      <c r="N16" s="207"/>
      <c r="O16" s="207"/>
      <c r="P16" s="207"/>
      <c r="Q16" s="207"/>
      <c r="R16" s="207"/>
      <c r="S16" s="208"/>
      <c r="U16" s="527"/>
      <c r="V16" s="1118"/>
      <c r="W16" s="1119"/>
      <c r="X16" s="1119"/>
      <c r="Y16" s="1119"/>
      <c r="Z16" s="1120"/>
      <c r="AA16" s="1047"/>
      <c r="AB16" s="1048"/>
      <c r="AC16" s="1048"/>
      <c r="AD16" s="1048"/>
      <c r="AE16" s="1048"/>
      <c r="AF16" s="1048"/>
      <c r="AG16" s="1048"/>
      <c r="AH16" s="1048"/>
      <c r="AI16" s="1048"/>
      <c r="AJ16" s="1048"/>
      <c r="AK16" s="1048"/>
      <c r="AL16" s="1048"/>
      <c r="AM16" s="1048"/>
      <c r="AN16" s="1048"/>
      <c r="AO16" s="1048"/>
      <c r="AP16" s="1049"/>
      <c r="AS16" s="182"/>
      <c r="AT16" s="1166"/>
      <c r="AU16" s="1166"/>
      <c r="AV16" s="1166"/>
      <c r="AW16" s="1166"/>
      <c r="AX16" s="1166"/>
      <c r="AY16" s="1166"/>
      <c r="AZ16" s="1166"/>
      <c r="BA16" s="183"/>
    </row>
    <row r="17" spans="2:60" ht="6.75" customHeight="1" thickBot="1">
      <c r="T17" s="528"/>
      <c r="U17" s="528"/>
      <c r="V17" s="210"/>
      <c r="W17" s="210"/>
      <c r="X17" s="210"/>
      <c r="Y17" s="210"/>
      <c r="Z17" s="210"/>
      <c r="AA17" s="211"/>
      <c r="AB17" s="211"/>
      <c r="AC17" s="211"/>
      <c r="AD17" s="211"/>
      <c r="AE17" s="211"/>
      <c r="AF17" s="211"/>
      <c r="AG17" s="211"/>
      <c r="AH17" s="211"/>
      <c r="AI17" s="211"/>
      <c r="AJ17" s="211"/>
      <c r="AK17" s="211"/>
      <c r="AL17" s="211"/>
      <c r="AM17" s="211"/>
      <c r="AN17" s="211"/>
      <c r="AO17" s="211"/>
      <c r="AP17" s="211"/>
      <c r="AS17" s="212"/>
      <c r="AT17" s="213"/>
      <c r="AU17" s="213"/>
      <c r="AV17" s="213"/>
      <c r="AW17" s="213"/>
      <c r="AX17" s="213"/>
      <c r="AY17" s="213"/>
      <c r="AZ17" s="213"/>
      <c r="BA17" s="214"/>
    </row>
    <row r="18" spans="2:60" ht="12" customHeight="1">
      <c r="B18" s="1102" t="s">
        <v>2206</v>
      </c>
      <c r="C18" s="1102"/>
      <c r="D18" s="1102"/>
      <c r="E18" s="1102"/>
      <c r="F18" s="1102"/>
      <c r="G18" s="1102"/>
      <c r="H18" s="1102"/>
      <c r="I18" s="1102"/>
      <c r="J18" s="1102"/>
      <c r="K18" s="1102"/>
      <c r="L18" s="1102"/>
      <c r="M18" s="1102"/>
      <c r="N18" s="1102"/>
      <c r="O18" s="1102"/>
      <c r="P18" s="1102"/>
      <c r="Q18" s="1102"/>
      <c r="R18" s="1102"/>
      <c r="S18" s="1102"/>
      <c r="AI18" s="215"/>
      <c r="AJ18" s="215"/>
      <c r="AK18" s="215"/>
      <c r="AL18" s="215"/>
      <c r="AM18" s="215"/>
      <c r="AN18" s="215"/>
      <c r="AO18" s="215"/>
      <c r="AP18" s="215"/>
      <c r="AQ18" s="215"/>
    </row>
    <row r="19" spans="2:60" ht="6" customHeight="1" thickBot="1">
      <c r="B19" s="1102"/>
      <c r="C19" s="1102"/>
      <c r="D19" s="1102"/>
      <c r="E19" s="1102"/>
      <c r="F19" s="1102"/>
      <c r="G19" s="1102"/>
      <c r="H19" s="1102"/>
      <c r="I19" s="1102"/>
      <c r="J19" s="1102"/>
      <c r="K19" s="1102"/>
      <c r="L19" s="1102"/>
      <c r="M19" s="1102"/>
      <c r="N19" s="1102"/>
      <c r="O19" s="1102"/>
      <c r="P19" s="1102"/>
      <c r="Q19" s="1102"/>
      <c r="R19" s="1102"/>
      <c r="S19" s="1102"/>
      <c r="AI19" s="215"/>
      <c r="AJ19" s="215"/>
      <c r="AK19" s="215"/>
      <c r="AL19" s="215"/>
      <c r="AM19" s="215"/>
      <c r="AN19" s="215"/>
      <c r="AO19" s="215"/>
      <c r="AP19" s="215"/>
      <c r="AQ19" s="215"/>
    </row>
    <row r="20" spans="2:60" ht="12.95" customHeight="1">
      <c r="B20" s="1103"/>
      <c r="C20" s="1103"/>
      <c r="D20" s="1103"/>
      <c r="E20" s="1103"/>
      <c r="F20" s="1103"/>
      <c r="G20" s="1103"/>
      <c r="H20" s="1103"/>
      <c r="I20" s="1103"/>
      <c r="J20" s="1103"/>
      <c r="K20" s="1103"/>
      <c r="L20" s="1103"/>
      <c r="M20" s="1103"/>
      <c r="N20" s="1103"/>
      <c r="O20" s="1103"/>
      <c r="P20" s="1103"/>
      <c r="Q20" s="1103"/>
      <c r="R20" s="1103"/>
      <c r="S20" s="1103"/>
      <c r="T20" s="216"/>
      <c r="U20" s="177"/>
      <c r="V20" s="1077" t="s">
        <v>239</v>
      </c>
      <c r="W20" s="1077"/>
      <c r="X20" s="1077"/>
      <c r="Y20" s="1077"/>
      <c r="Z20" s="1077"/>
      <c r="AA20" s="190"/>
      <c r="AB20" s="190"/>
      <c r="AC20" s="1077" t="str">
        <f>IF(F15=4,"R6.4～R6.5",IF(F15=5,"R6.5",""))</f>
        <v>R6.4～R6.5</v>
      </c>
      <c r="AD20" s="1077"/>
      <c r="AE20" s="1077"/>
      <c r="AF20" s="1077"/>
      <c r="AG20" s="1077"/>
      <c r="AH20" s="1077"/>
      <c r="AI20" s="190"/>
      <c r="AJ20" s="190"/>
      <c r="AK20" s="1077" t="str">
        <f>IF(OR(F15=4,F15=5),"R6.6","R"&amp;D15&amp;"."&amp;F15)&amp;"～R"&amp;K15&amp;"."&amp;M15</f>
        <v>R6.6～R7.3</v>
      </c>
      <c r="AL20" s="1077"/>
      <c r="AM20" s="1077"/>
      <c r="AN20" s="1077"/>
      <c r="AO20" s="1077"/>
      <c r="AP20" s="1077"/>
      <c r="AS20" s="988" t="str">
        <f>IFERROR(VLOOKUP(AS1,【参考】数式用2!E6:S23,9,FALSE),"")</f>
        <v/>
      </c>
      <c r="AT20" s="989"/>
      <c r="AU20" s="989"/>
      <c r="AV20" s="989"/>
      <c r="AW20" s="989"/>
      <c r="AX20" s="989"/>
      <c r="AY20" s="989"/>
      <c r="AZ20" s="989"/>
      <c r="BA20" s="989"/>
      <c r="BB20" s="989"/>
      <c r="BC20" s="989"/>
      <c r="BD20" s="989"/>
      <c r="BE20" s="989"/>
      <c r="BF20" s="989"/>
      <c r="BG20" s="989"/>
      <c r="BH20" s="990"/>
    </row>
    <row r="21" spans="2:60" ht="17.100000000000001" customHeight="1">
      <c r="B21" s="1019" t="s">
        <v>2289</v>
      </c>
      <c r="C21" s="1020"/>
      <c r="D21" s="1020"/>
      <c r="E21" s="1020"/>
      <c r="F21" s="1021"/>
      <c r="G21" s="1060" t="s">
        <v>240</v>
      </c>
      <c r="H21" s="1061"/>
      <c r="I21" s="1061"/>
      <c r="J21" s="1061"/>
      <c r="K21" s="1061"/>
      <c r="L21" s="1061"/>
      <c r="M21" s="1061"/>
      <c r="N21" s="1061"/>
      <c r="O21" s="1061"/>
      <c r="P21" s="1061"/>
      <c r="Q21" s="1061"/>
      <c r="R21" s="1061"/>
      <c r="S21" s="1061"/>
      <c r="T21" s="1062"/>
      <c r="U21" s="217"/>
      <c r="V21" s="525" t="str">
        <f>IFERROR(IF(L9="ベア加算","✓",""),"")</f>
        <v/>
      </c>
      <c r="W21" s="984" t="s">
        <v>14</v>
      </c>
      <c r="X21" s="984"/>
      <c r="Y21" s="984"/>
      <c r="Z21" s="984"/>
      <c r="AA21" s="997" t="s">
        <v>12</v>
      </c>
      <c r="AB21" s="998"/>
      <c r="AC21" s="219"/>
      <c r="AD21" s="1057" t="s">
        <v>14</v>
      </c>
      <c r="AE21" s="1057"/>
      <c r="AF21" s="1057"/>
      <c r="AG21" s="1057"/>
      <c r="AH21" s="1057"/>
      <c r="AI21" s="997" t="s">
        <v>12</v>
      </c>
      <c r="AJ21" s="998"/>
      <c r="AK21" s="220"/>
      <c r="AL21" s="1057" t="s">
        <v>14</v>
      </c>
      <c r="AM21" s="1057"/>
      <c r="AN21" s="1057"/>
      <c r="AO21" s="1057"/>
      <c r="AP21" s="1057"/>
      <c r="AS21" s="991"/>
      <c r="AT21" s="992"/>
      <c r="AU21" s="992"/>
      <c r="AV21" s="992"/>
      <c r="AW21" s="992"/>
      <c r="AX21" s="992"/>
      <c r="AY21" s="992"/>
      <c r="AZ21" s="992"/>
      <c r="BA21" s="992"/>
      <c r="BB21" s="992"/>
      <c r="BC21" s="992"/>
      <c r="BD21" s="992"/>
      <c r="BE21" s="992"/>
      <c r="BF21" s="992"/>
      <c r="BG21" s="992"/>
      <c r="BH21" s="993"/>
    </row>
    <row r="22" spans="2:60" ht="17.100000000000001" customHeight="1" thickBot="1">
      <c r="B22" s="1025"/>
      <c r="C22" s="1026"/>
      <c r="D22" s="1026"/>
      <c r="E22" s="1026"/>
      <c r="F22" s="1027"/>
      <c r="G22" s="1064"/>
      <c r="H22" s="1065"/>
      <c r="I22" s="1065"/>
      <c r="J22" s="1065"/>
      <c r="K22" s="1065"/>
      <c r="L22" s="1065"/>
      <c r="M22" s="1065"/>
      <c r="N22" s="1065"/>
      <c r="O22" s="1065"/>
      <c r="P22" s="1065"/>
      <c r="Q22" s="1065"/>
      <c r="R22" s="1065"/>
      <c r="S22" s="1065"/>
      <c r="T22" s="1066"/>
      <c r="U22" s="217"/>
      <c r="V22" s="221" t="str">
        <f>IFERROR(IF(L9="ベア加算なし","✓",""),"")</f>
        <v/>
      </c>
      <c r="W22" s="1011" t="s">
        <v>15</v>
      </c>
      <c r="X22" s="984"/>
      <c r="Y22" s="1012"/>
      <c r="Z22" s="1013"/>
      <c r="AA22" s="997"/>
      <c r="AB22" s="998"/>
      <c r="AC22" s="219"/>
      <c r="AD22" s="984" t="s">
        <v>15</v>
      </c>
      <c r="AE22" s="984"/>
      <c r="AF22" s="984"/>
      <c r="AG22" s="984"/>
      <c r="AH22" s="984"/>
      <c r="AI22" s="997"/>
      <c r="AJ22" s="998"/>
      <c r="AK22" s="220"/>
      <c r="AL22" s="984" t="s">
        <v>15</v>
      </c>
      <c r="AM22" s="984"/>
      <c r="AN22" s="984"/>
      <c r="AO22" s="984"/>
      <c r="AP22" s="984"/>
      <c r="AS22" s="994"/>
      <c r="AT22" s="995"/>
      <c r="AU22" s="995"/>
      <c r="AV22" s="995"/>
      <c r="AW22" s="995"/>
      <c r="AX22" s="995"/>
      <c r="AY22" s="995"/>
      <c r="AZ22" s="995"/>
      <c r="BA22" s="995"/>
      <c r="BB22" s="995"/>
      <c r="BC22" s="995"/>
      <c r="BD22" s="995"/>
      <c r="BE22" s="995"/>
      <c r="BF22" s="995"/>
      <c r="BG22" s="995"/>
      <c r="BH22" s="996"/>
    </row>
    <row r="23" spans="2:60" ht="11.25" customHeight="1" thickBot="1">
      <c r="G23" s="222"/>
      <c r="H23" s="222"/>
      <c r="I23" s="222"/>
      <c r="J23" s="222"/>
      <c r="K23" s="222"/>
      <c r="L23" s="222"/>
      <c r="M23" s="222"/>
      <c r="N23" s="222"/>
      <c r="O23" s="222"/>
      <c r="P23" s="222"/>
      <c r="Q23" s="222"/>
      <c r="R23" s="222"/>
      <c r="S23" s="222"/>
      <c r="T23" s="222"/>
      <c r="U23" s="223"/>
      <c r="V23" s="224"/>
      <c r="W23" s="196"/>
      <c r="X23" s="196"/>
      <c r="Y23" s="196"/>
      <c r="Z23" s="196"/>
      <c r="AC23" s="225"/>
      <c r="AD23" s="196"/>
      <c r="AE23" s="196"/>
      <c r="AF23" s="196"/>
      <c r="AG23" s="196"/>
      <c r="AH23" s="196"/>
      <c r="AP23" s="226"/>
      <c r="AS23" s="177"/>
      <c r="AT23" s="177"/>
      <c r="AU23" s="177"/>
      <c r="AV23" s="177"/>
      <c r="AW23" s="177"/>
      <c r="AX23" s="177"/>
      <c r="AY23" s="177"/>
      <c r="AZ23" s="177"/>
      <c r="BA23" s="177"/>
      <c r="BB23" s="177"/>
      <c r="BC23" s="177"/>
      <c r="BD23" s="177"/>
      <c r="BE23" s="177"/>
      <c r="BF23" s="177"/>
      <c r="BG23" s="177"/>
      <c r="BH23" s="226"/>
    </row>
    <row r="24" spans="2:60" ht="18" customHeight="1">
      <c r="B24" s="1019" t="s">
        <v>2214</v>
      </c>
      <c r="C24" s="1020"/>
      <c r="D24" s="1020"/>
      <c r="E24" s="1020"/>
      <c r="F24" s="1021"/>
      <c r="G24" s="1060" t="s">
        <v>241</v>
      </c>
      <c r="H24" s="1061"/>
      <c r="I24" s="1061"/>
      <c r="J24" s="1061"/>
      <c r="K24" s="1061"/>
      <c r="L24" s="1061"/>
      <c r="M24" s="1061"/>
      <c r="N24" s="1061"/>
      <c r="O24" s="1061"/>
      <c r="P24" s="1061"/>
      <c r="Q24" s="1061"/>
      <c r="R24" s="1061"/>
      <c r="S24" s="1061"/>
      <c r="T24" s="1062"/>
      <c r="U24" s="217"/>
      <c r="V24" s="525" t="str">
        <f>IFERROR(IF(OR(B9="処遇加算Ⅰ",B9="処遇加算Ⅱ"),"✓",""),"")</f>
        <v/>
      </c>
      <c r="W24" s="1029" t="s">
        <v>2249</v>
      </c>
      <c r="X24" s="1030"/>
      <c r="Y24" s="1030"/>
      <c r="Z24" s="1031"/>
      <c r="AA24" s="997" t="s">
        <v>12</v>
      </c>
      <c r="AB24" s="998"/>
      <c r="AC24" s="219"/>
      <c r="AD24" s="986" t="s">
        <v>14</v>
      </c>
      <c r="AE24" s="986"/>
      <c r="AF24" s="986"/>
      <c r="AG24" s="986"/>
      <c r="AH24" s="986"/>
      <c r="AI24" s="997" t="s">
        <v>12</v>
      </c>
      <c r="AJ24" s="998"/>
      <c r="AK24" s="219"/>
      <c r="AL24" s="986" t="s">
        <v>14</v>
      </c>
      <c r="AM24" s="986"/>
      <c r="AN24" s="986"/>
      <c r="AO24" s="986"/>
      <c r="AP24" s="986"/>
      <c r="AS24" s="98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990"/>
    </row>
    <row r="25" spans="2:60" ht="21" customHeight="1">
      <c r="B25" s="1022"/>
      <c r="C25" s="1023"/>
      <c r="D25" s="1023"/>
      <c r="E25" s="1023"/>
      <c r="F25" s="1024"/>
      <c r="G25" s="1044"/>
      <c r="H25" s="1045"/>
      <c r="I25" s="1045"/>
      <c r="J25" s="1045"/>
      <c r="K25" s="1045"/>
      <c r="L25" s="1045"/>
      <c r="M25" s="1045"/>
      <c r="N25" s="1045"/>
      <c r="O25" s="1045"/>
      <c r="P25" s="1045"/>
      <c r="Q25" s="1045"/>
      <c r="R25" s="1045"/>
      <c r="S25" s="1045"/>
      <c r="T25" s="1063"/>
      <c r="U25" s="217"/>
      <c r="V25" s="525" t="str">
        <f>IFERROR(IF(B9="処遇加算Ⅲ","✓",""),"")</f>
        <v/>
      </c>
      <c r="W25" s="1029" t="s">
        <v>19</v>
      </c>
      <c r="X25" s="1030"/>
      <c r="Y25" s="1030"/>
      <c r="Z25" s="1031"/>
      <c r="AA25" s="997"/>
      <c r="AB25" s="998"/>
      <c r="AC25" s="219"/>
      <c r="AD25" s="985" t="s">
        <v>17</v>
      </c>
      <c r="AE25" s="985"/>
      <c r="AF25" s="985"/>
      <c r="AG25" s="985"/>
      <c r="AH25" s="985"/>
      <c r="AI25" s="997"/>
      <c r="AJ25" s="998"/>
      <c r="AK25" s="220"/>
      <c r="AL25" s="985" t="s">
        <v>17</v>
      </c>
      <c r="AM25" s="985"/>
      <c r="AN25" s="985"/>
      <c r="AO25" s="985"/>
      <c r="AP25" s="985"/>
      <c r="AS25" s="991"/>
      <c r="AT25" s="992"/>
      <c r="AU25" s="992"/>
      <c r="AV25" s="992"/>
      <c r="AW25" s="992"/>
      <c r="AX25" s="992"/>
      <c r="AY25" s="992"/>
      <c r="AZ25" s="992"/>
      <c r="BA25" s="992"/>
      <c r="BB25" s="992"/>
      <c r="BC25" s="992"/>
      <c r="BD25" s="992"/>
      <c r="BE25" s="992"/>
      <c r="BF25" s="992"/>
      <c r="BG25" s="992"/>
      <c r="BH25" s="993"/>
    </row>
    <row r="26" spans="2:60" ht="18" customHeight="1" thickBot="1">
      <c r="B26" s="1025"/>
      <c r="C26" s="1026"/>
      <c r="D26" s="1026"/>
      <c r="E26" s="1026"/>
      <c r="F26" s="1027"/>
      <c r="G26" s="1064"/>
      <c r="H26" s="1065"/>
      <c r="I26" s="1065"/>
      <c r="J26" s="1065"/>
      <c r="K26" s="1065"/>
      <c r="L26" s="1065"/>
      <c r="M26" s="1065"/>
      <c r="N26" s="1065"/>
      <c r="O26" s="1065"/>
      <c r="P26" s="1065"/>
      <c r="Q26" s="1065"/>
      <c r="R26" s="1065"/>
      <c r="S26" s="1065"/>
      <c r="T26" s="1066"/>
      <c r="U26" s="191"/>
      <c r="V26" s="525" t="str">
        <f>IFERROR(IF(B9="処遇加算なし","✓",""),"")</f>
        <v/>
      </c>
      <c r="W26" s="1029" t="s">
        <v>2250</v>
      </c>
      <c r="X26" s="1030"/>
      <c r="Y26" s="1030"/>
      <c r="Z26" s="1031"/>
      <c r="AA26" s="997"/>
      <c r="AB26" s="998"/>
      <c r="AC26" s="219"/>
      <c r="AD26" s="986" t="s">
        <v>15</v>
      </c>
      <c r="AE26" s="986"/>
      <c r="AF26" s="986"/>
      <c r="AG26" s="986"/>
      <c r="AH26" s="986"/>
      <c r="AI26" s="997"/>
      <c r="AJ26" s="998"/>
      <c r="AK26" s="220"/>
      <c r="AL26" s="986" t="s">
        <v>15</v>
      </c>
      <c r="AM26" s="986"/>
      <c r="AN26" s="986"/>
      <c r="AO26" s="986"/>
      <c r="AP26" s="986"/>
      <c r="AS26" s="994"/>
      <c r="AT26" s="995"/>
      <c r="AU26" s="995"/>
      <c r="AV26" s="995"/>
      <c r="AW26" s="995"/>
      <c r="AX26" s="995"/>
      <c r="AY26" s="995"/>
      <c r="AZ26" s="995"/>
      <c r="BA26" s="995"/>
      <c r="BB26" s="995"/>
      <c r="BC26" s="995"/>
      <c r="BD26" s="995"/>
      <c r="BE26" s="995"/>
      <c r="BF26" s="995"/>
      <c r="BG26" s="995"/>
      <c r="BH26" s="996"/>
    </row>
    <row r="27" spans="2:60" ht="11.25" customHeight="1" thickBot="1">
      <c r="U27" s="223"/>
      <c r="V27" s="224"/>
      <c r="W27" s="196"/>
      <c r="X27" s="196"/>
      <c r="Y27" s="196"/>
      <c r="Z27" s="196"/>
      <c r="AC27" s="225"/>
      <c r="AD27" s="227"/>
      <c r="AE27" s="227"/>
      <c r="AF27" s="227"/>
      <c r="AG27" s="227"/>
      <c r="AH27" s="227"/>
      <c r="AK27" s="225"/>
      <c r="AL27" s="534"/>
      <c r="AM27" s="534"/>
      <c r="AN27" s="534"/>
      <c r="AO27" s="534"/>
      <c r="AP27" s="534"/>
      <c r="AS27" s="228"/>
      <c r="AT27" s="228"/>
      <c r="AU27" s="228"/>
      <c r="AV27" s="228"/>
      <c r="AW27" s="228"/>
      <c r="AX27" s="228"/>
      <c r="AY27" s="228"/>
      <c r="AZ27" s="228"/>
      <c r="BA27" s="228"/>
      <c r="BB27" s="228"/>
      <c r="BC27" s="228"/>
      <c r="BD27" s="228"/>
      <c r="BE27" s="228"/>
      <c r="BF27" s="228"/>
      <c r="BG27" s="228"/>
      <c r="BH27" s="228"/>
    </row>
    <row r="28" spans="2:60" ht="18" customHeight="1">
      <c r="B28" s="1019" t="s">
        <v>2215</v>
      </c>
      <c r="C28" s="1020"/>
      <c r="D28" s="1020"/>
      <c r="E28" s="1020"/>
      <c r="F28" s="1021"/>
      <c r="G28" s="1061" t="s">
        <v>2212</v>
      </c>
      <c r="H28" s="1061"/>
      <c r="I28" s="1061"/>
      <c r="J28" s="1061"/>
      <c r="K28" s="1061"/>
      <c r="L28" s="1061"/>
      <c r="M28" s="1061"/>
      <c r="N28" s="1061"/>
      <c r="O28" s="1061"/>
      <c r="P28" s="1061"/>
      <c r="Q28" s="1061"/>
      <c r="R28" s="1061"/>
      <c r="S28" s="1061"/>
      <c r="T28" s="1062"/>
      <c r="U28" s="217"/>
      <c r="V28" s="525" t="str">
        <f>IFERROR(IF(OR(B9="処遇加算Ⅰ",B9="処遇加算Ⅱ"),"✓",""),"")</f>
        <v/>
      </c>
      <c r="W28" s="1029" t="s">
        <v>2249</v>
      </c>
      <c r="X28" s="1030"/>
      <c r="Y28" s="1030"/>
      <c r="Z28" s="1031"/>
      <c r="AA28" s="997" t="s">
        <v>12</v>
      </c>
      <c r="AB28" s="998"/>
      <c r="AC28" s="219"/>
      <c r="AD28" s="986" t="s">
        <v>14</v>
      </c>
      <c r="AE28" s="986"/>
      <c r="AF28" s="986"/>
      <c r="AG28" s="986"/>
      <c r="AH28" s="986"/>
      <c r="AI28" s="997" t="s">
        <v>12</v>
      </c>
      <c r="AJ28" s="998"/>
      <c r="AK28" s="219"/>
      <c r="AL28" s="986" t="s">
        <v>14</v>
      </c>
      <c r="AM28" s="986"/>
      <c r="AN28" s="986"/>
      <c r="AO28" s="986"/>
      <c r="AP28" s="986"/>
      <c r="AS28" s="98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990"/>
    </row>
    <row r="29" spans="2:60" ht="21" customHeight="1">
      <c r="B29" s="1022"/>
      <c r="C29" s="1023"/>
      <c r="D29" s="1023"/>
      <c r="E29" s="1023"/>
      <c r="F29" s="1024"/>
      <c r="G29" s="1045"/>
      <c r="H29" s="1045"/>
      <c r="I29" s="1045"/>
      <c r="J29" s="1045"/>
      <c r="K29" s="1045"/>
      <c r="L29" s="1045"/>
      <c r="M29" s="1045"/>
      <c r="N29" s="1045"/>
      <c r="O29" s="1045"/>
      <c r="P29" s="1045"/>
      <c r="Q29" s="1045"/>
      <c r="R29" s="1045"/>
      <c r="S29" s="1045"/>
      <c r="T29" s="1063"/>
      <c r="U29" s="217"/>
      <c r="V29" s="525" t="str">
        <f>IFERROR(IF(B9="処遇加算Ⅲ","✓",""),"")</f>
        <v/>
      </c>
      <c r="W29" s="1029" t="s">
        <v>19</v>
      </c>
      <c r="X29" s="1030"/>
      <c r="Y29" s="1030"/>
      <c r="Z29" s="1031"/>
      <c r="AA29" s="997"/>
      <c r="AB29" s="998"/>
      <c r="AC29" s="219"/>
      <c r="AD29" s="985" t="s">
        <v>17</v>
      </c>
      <c r="AE29" s="985"/>
      <c r="AF29" s="985"/>
      <c r="AG29" s="985"/>
      <c r="AH29" s="985"/>
      <c r="AI29" s="997"/>
      <c r="AJ29" s="998"/>
      <c r="AK29" s="220"/>
      <c r="AL29" s="985" t="s">
        <v>17</v>
      </c>
      <c r="AM29" s="985"/>
      <c r="AN29" s="985"/>
      <c r="AO29" s="985"/>
      <c r="AP29" s="985"/>
      <c r="AS29" s="991"/>
      <c r="AT29" s="992"/>
      <c r="AU29" s="992"/>
      <c r="AV29" s="992"/>
      <c r="AW29" s="992"/>
      <c r="AX29" s="992"/>
      <c r="AY29" s="992"/>
      <c r="AZ29" s="992"/>
      <c r="BA29" s="992"/>
      <c r="BB29" s="992"/>
      <c r="BC29" s="992"/>
      <c r="BD29" s="992"/>
      <c r="BE29" s="992"/>
      <c r="BF29" s="992"/>
      <c r="BG29" s="992"/>
      <c r="BH29" s="993"/>
    </row>
    <row r="30" spans="2:60" ht="18" customHeight="1" thickBot="1">
      <c r="B30" s="1025"/>
      <c r="C30" s="1026"/>
      <c r="D30" s="1026"/>
      <c r="E30" s="1026"/>
      <c r="F30" s="1027"/>
      <c r="G30" s="1065"/>
      <c r="H30" s="1065"/>
      <c r="I30" s="1065"/>
      <c r="J30" s="1065"/>
      <c r="K30" s="1065"/>
      <c r="L30" s="1065"/>
      <c r="M30" s="1065"/>
      <c r="N30" s="1065"/>
      <c r="O30" s="1065"/>
      <c r="P30" s="1065"/>
      <c r="Q30" s="1065"/>
      <c r="R30" s="1065"/>
      <c r="S30" s="1065"/>
      <c r="T30" s="1066"/>
      <c r="U30" s="191"/>
      <c r="V30" s="525" t="str">
        <f>IFERROR(IF(B9="処遇加算なし","✓",""),"")</f>
        <v/>
      </c>
      <c r="W30" s="1029" t="s">
        <v>2250</v>
      </c>
      <c r="X30" s="1030"/>
      <c r="Y30" s="1030"/>
      <c r="Z30" s="1031"/>
      <c r="AA30" s="997"/>
      <c r="AB30" s="998"/>
      <c r="AC30" s="219"/>
      <c r="AD30" s="986" t="s">
        <v>15</v>
      </c>
      <c r="AE30" s="986"/>
      <c r="AF30" s="986"/>
      <c r="AG30" s="986"/>
      <c r="AH30" s="986"/>
      <c r="AI30" s="997"/>
      <c r="AJ30" s="998"/>
      <c r="AK30" s="220"/>
      <c r="AL30" s="986" t="s">
        <v>15</v>
      </c>
      <c r="AM30" s="986"/>
      <c r="AN30" s="986"/>
      <c r="AO30" s="986"/>
      <c r="AP30" s="986"/>
      <c r="AS30" s="994"/>
      <c r="AT30" s="995"/>
      <c r="AU30" s="995"/>
      <c r="AV30" s="995"/>
      <c r="AW30" s="995"/>
      <c r="AX30" s="995"/>
      <c r="AY30" s="995"/>
      <c r="AZ30" s="995"/>
      <c r="BA30" s="995"/>
      <c r="BB30" s="995"/>
      <c r="BC30" s="995"/>
      <c r="BD30" s="995"/>
      <c r="BE30" s="995"/>
      <c r="BF30" s="995"/>
      <c r="BG30" s="995"/>
      <c r="BH30" s="996"/>
    </row>
    <row r="31" spans="2:60" ht="11.25" customHeight="1" thickBot="1">
      <c r="U31" s="223"/>
      <c r="V31" s="224"/>
      <c r="W31" s="196"/>
      <c r="X31" s="196"/>
      <c r="Y31" s="196"/>
      <c r="Z31" s="196"/>
      <c r="AC31" s="225"/>
      <c r="AD31" s="227"/>
      <c r="AE31" s="227"/>
      <c r="AF31" s="227"/>
      <c r="AG31" s="227"/>
      <c r="AH31" s="227"/>
      <c r="AK31" s="225"/>
      <c r="AL31" s="534"/>
      <c r="AM31" s="534"/>
      <c r="AN31" s="534"/>
      <c r="AO31" s="534"/>
      <c r="AP31" s="534"/>
      <c r="AS31" s="228"/>
      <c r="AT31" s="228"/>
      <c r="AU31" s="228"/>
      <c r="AV31" s="228"/>
      <c r="AW31" s="228"/>
      <c r="AX31" s="228"/>
      <c r="AY31" s="228"/>
      <c r="AZ31" s="228"/>
      <c r="BA31" s="228"/>
      <c r="BB31" s="228"/>
      <c r="BC31" s="228"/>
      <c r="BD31" s="228"/>
      <c r="BE31" s="228"/>
      <c r="BF31" s="228"/>
      <c r="BG31" s="228"/>
      <c r="BH31" s="228"/>
    </row>
    <row r="32" spans="2:60" ht="15" customHeight="1">
      <c r="B32" s="1018" t="s">
        <v>2216</v>
      </c>
      <c r="C32" s="1018"/>
      <c r="D32" s="1018"/>
      <c r="E32" s="1018"/>
      <c r="F32" s="1018"/>
      <c r="G32" s="1028" t="s">
        <v>2213</v>
      </c>
      <c r="H32" s="1028"/>
      <c r="I32" s="1028"/>
      <c r="J32" s="1028"/>
      <c r="K32" s="1028"/>
      <c r="L32" s="1028"/>
      <c r="M32" s="1028"/>
      <c r="N32" s="1028"/>
      <c r="O32" s="1028"/>
      <c r="P32" s="1028"/>
      <c r="Q32" s="1028"/>
      <c r="R32" s="1028"/>
      <c r="S32" s="1028"/>
      <c r="T32" s="1028"/>
      <c r="U32" s="217"/>
      <c r="V32" s="525" t="str">
        <f>IFERROR(IF(B9="処遇加算Ⅰ","✓",""),"")</f>
        <v/>
      </c>
      <c r="W32" s="1011" t="s">
        <v>14</v>
      </c>
      <c r="X32" s="1012"/>
      <c r="Y32" s="1012"/>
      <c r="Z32" s="1013"/>
      <c r="AA32" s="1067" t="s">
        <v>12</v>
      </c>
      <c r="AB32" s="998"/>
      <c r="AC32" s="219"/>
      <c r="AD32" s="986" t="s">
        <v>14</v>
      </c>
      <c r="AE32" s="986"/>
      <c r="AF32" s="986"/>
      <c r="AG32" s="986"/>
      <c r="AH32" s="986"/>
      <c r="AI32" s="1067" t="s">
        <v>12</v>
      </c>
      <c r="AJ32" s="998"/>
      <c r="AK32" s="219"/>
      <c r="AL32" s="986" t="s">
        <v>14</v>
      </c>
      <c r="AM32" s="986"/>
      <c r="AN32" s="986"/>
      <c r="AO32" s="986"/>
      <c r="AP32" s="986"/>
      <c r="AS32" s="98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990"/>
    </row>
    <row r="33" spans="2:82" ht="21" customHeight="1">
      <c r="B33" s="1018"/>
      <c r="C33" s="1018"/>
      <c r="D33" s="1018"/>
      <c r="E33" s="1018"/>
      <c r="F33" s="1018"/>
      <c r="G33" s="1028"/>
      <c r="H33" s="1028"/>
      <c r="I33" s="1028"/>
      <c r="J33" s="1028"/>
      <c r="K33" s="1028"/>
      <c r="L33" s="1028"/>
      <c r="M33" s="1028"/>
      <c r="N33" s="1028"/>
      <c r="O33" s="1028"/>
      <c r="P33" s="1028"/>
      <c r="Q33" s="1028"/>
      <c r="R33" s="1028"/>
      <c r="S33" s="1028"/>
      <c r="T33" s="1028"/>
      <c r="U33" s="217"/>
      <c r="V33" s="525" t="str">
        <f>IFERROR(IF(AND(B9&lt;&gt;"",B9&lt;&gt;"処遇加算Ⅰ"),"✓",""),"")</f>
        <v/>
      </c>
      <c r="W33" s="1011" t="s">
        <v>15</v>
      </c>
      <c r="X33" s="1012"/>
      <c r="Y33" s="1012"/>
      <c r="Z33" s="1013"/>
      <c r="AA33" s="1067"/>
      <c r="AB33" s="998"/>
      <c r="AC33" s="219"/>
      <c r="AD33" s="1014" t="s">
        <v>17</v>
      </c>
      <c r="AE33" s="1014"/>
      <c r="AF33" s="1014"/>
      <c r="AG33" s="1014"/>
      <c r="AH33" s="1014"/>
      <c r="AI33" s="1067"/>
      <c r="AJ33" s="998"/>
      <c r="AK33" s="229"/>
      <c r="AL33" s="985" t="s">
        <v>17</v>
      </c>
      <c r="AM33" s="985"/>
      <c r="AN33" s="985"/>
      <c r="AO33" s="985"/>
      <c r="AP33" s="985"/>
      <c r="AS33" s="991"/>
      <c r="AT33" s="992"/>
      <c r="AU33" s="992"/>
      <c r="AV33" s="992"/>
      <c r="AW33" s="992"/>
      <c r="AX33" s="992"/>
      <c r="AY33" s="992"/>
      <c r="AZ33" s="992"/>
      <c r="BA33" s="992"/>
      <c r="BB33" s="992"/>
      <c r="BC33" s="992"/>
      <c r="BD33" s="992"/>
      <c r="BE33" s="992"/>
      <c r="BF33" s="992"/>
      <c r="BG33" s="992"/>
      <c r="BH33" s="993"/>
    </row>
    <row r="34" spans="2:82" ht="15" customHeight="1" thickBot="1">
      <c r="B34" s="1018"/>
      <c r="C34" s="1018"/>
      <c r="D34" s="1018"/>
      <c r="E34" s="1018"/>
      <c r="F34" s="1018"/>
      <c r="G34" s="1028"/>
      <c r="H34" s="1028"/>
      <c r="I34" s="1028"/>
      <c r="J34" s="1028"/>
      <c r="K34" s="1028"/>
      <c r="L34" s="1028"/>
      <c r="M34" s="1028"/>
      <c r="N34" s="1028"/>
      <c r="O34" s="1028"/>
      <c r="P34" s="1028"/>
      <c r="Q34" s="1028"/>
      <c r="R34" s="1028"/>
      <c r="S34" s="1028"/>
      <c r="T34" s="1028"/>
      <c r="U34" s="191"/>
      <c r="V34" s="224"/>
      <c r="W34" s="196"/>
      <c r="X34" s="196"/>
      <c r="Y34" s="196"/>
      <c r="Z34" s="196"/>
      <c r="AA34" s="1067"/>
      <c r="AB34" s="998"/>
      <c r="AC34" s="219"/>
      <c r="AD34" s="984" t="s">
        <v>15</v>
      </c>
      <c r="AE34" s="984"/>
      <c r="AF34" s="984"/>
      <c r="AG34" s="984"/>
      <c r="AH34" s="984"/>
      <c r="AI34" s="1067"/>
      <c r="AJ34" s="998"/>
      <c r="AK34" s="219"/>
      <c r="AL34" s="984" t="s">
        <v>15</v>
      </c>
      <c r="AM34" s="984"/>
      <c r="AN34" s="984"/>
      <c r="AO34" s="984"/>
      <c r="AP34" s="984"/>
      <c r="AS34" s="994"/>
      <c r="AT34" s="995"/>
      <c r="AU34" s="995"/>
      <c r="AV34" s="995"/>
      <c r="AW34" s="995"/>
      <c r="AX34" s="995"/>
      <c r="AY34" s="995"/>
      <c r="AZ34" s="995"/>
      <c r="BA34" s="995"/>
      <c r="BB34" s="995"/>
      <c r="BC34" s="995"/>
      <c r="BD34" s="995"/>
      <c r="BE34" s="995"/>
      <c r="BF34" s="995"/>
      <c r="BG34" s="995"/>
      <c r="BH34" s="996"/>
    </row>
    <row r="35" spans="2:82" ht="11.25" customHeight="1" thickBot="1">
      <c r="B35" s="230"/>
      <c r="C35" s="230"/>
      <c r="D35" s="230"/>
      <c r="E35" s="230"/>
      <c r="F35" s="230"/>
      <c r="G35" s="231"/>
      <c r="H35" s="231"/>
      <c r="I35" s="231"/>
      <c r="J35" s="231"/>
      <c r="K35" s="231"/>
      <c r="L35" s="231"/>
      <c r="M35" s="231"/>
      <c r="N35" s="231"/>
      <c r="O35" s="231"/>
      <c r="P35" s="231"/>
      <c r="Q35" s="231"/>
      <c r="R35" s="231"/>
      <c r="S35" s="231"/>
      <c r="T35" s="231"/>
      <c r="U35" s="223"/>
      <c r="V35" s="224"/>
      <c r="W35" s="196"/>
      <c r="X35" s="196"/>
      <c r="Y35" s="196"/>
      <c r="Z35" s="196"/>
      <c r="AC35" s="225"/>
      <c r="AD35" s="196"/>
      <c r="AE35" s="196"/>
      <c r="AF35" s="196"/>
      <c r="AG35" s="196"/>
      <c r="AH35" s="196"/>
      <c r="AK35" s="225"/>
      <c r="AL35" s="196"/>
      <c r="AM35" s="196"/>
      <c r="AN35" s="196"/>
      <c r="AO35" s="196"/>
      <c r="AP35" s="196"/>
      <c r="AR35" s="223"/>
      <c r="AS35" s="228"/>
      <c r="AT35" s="228"/>
      <c r="AU35" s="228"/>
      <c r="AV35" s="228"/>
      <c r="AW35" s="228"/>
      <c r="AX35" s="228"/>
      <c r="AY35" s="228"/>
      <c r="AZ35" s="228"/>
      <c r="BA35" s="228"/>
      <c r="BB35" s="228"/>
      <c r="BC35" s="228"/>
      <c r="BD35" s="228"/>
      <c r="BE35" s="228"/>
      <c r="BF35" s="228"/>
      <c r="BG35" s="228"/>
      <c r="BH35" s="228"/>
    </row>
    <row r="36" spans="2:82" ht="17.100000000000001" customHeight="1">
      <c r="B36" s="1018" t="s">
        <v>2217</v>
      </c>
      <c r="C36" s="1018"/>
      <c r="D36" s="1018"/>
      <c r="E36" s="1018"/>
      <c r="F36" s="1018"/>
      <c r="G36" s="1010" t="s">
        <v>2258</v>
      </c>
      <c r="H36" s="1010"/>
      <c r="I36" s="1010"/>
      <c r="J36" s="1010"/>
      <c r="K36" s="1010"/>
      <c r="L36" s="1010"/>
      <c r="M36" s="1010"/>
      <c r="N36" s="1010"/>
      <c r="O36" s="1010"/>
      <c r="P36" s="1010"/>
      <c r="Q36" s="1010"/>
      <c r="R36" s="1010"/>
      <c r="S36" s="1010"/>
      <c r="T36" s="1010"/>
      <c r="U36" s="217"/>
      <c r="V36" s="525" t="str">
        <f>IFERROR(IF(OR(G9="特定加算Ⅰ",G9="特定加算Ⅱ"),"✓",""),"")</f>
        <v/>
      </c>
      <c r="W36" s="1011" t="s">
        <v>14</v>
      </c>
      <c r="X36" s="1012"/>
      <c r="Y36" s="1012"/>
      <c r="Z36" s="1013"/>
      <c r="AA36" s="997" t="s">
        <v>12</v>
      </c>
      <c r="AB36" s="998"/>
      <c r="AC36" s="219"/>
      <c r="AD36" s="984" t="s">
        <v>14</v>
      </c>
      <c r="AE36" s="984"/>
      <c r="AF36" s="984"/>
      <c r="AG36" s="984"/>
      <c r="AH36" s="984"/>
      <c r="AI36" s="997" t="s">
        <v>12</v>
      </c>
      <c r="AJ36" s="998"/>
      <c r="AK36" s="219"/>
      <c r="AL36" s="984" t="s">
        <v>14</v>
      </c>
      <c r="AM36" s="984"/>
      <c r="AN36" s="984"/>
      <c r="AO36" s="984"/>
      <c r="AP36" s="984"/>
      <c r="AS36" s="98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990"/>
    </row>
    <row r="37" spans="2:82" ht="21" customHeight="1">
      <c r="B37" s="1018"/>
      <c r="C37" s="1018"/>
      <c r="D37" s="1018"/>
      <c r="E37" s="1018"/>
      <c r="F37" s="1018"/>
      <c r="G37" s="1010"/>
      <c r="H37" s="1010"/>
      <c r="I37" s="1010"/>
      <c r="J37" s="1010"/>
      <c r="K37" s="1010"/>
      <c r="L37" s="1010"/>
      <c r="M37" s="1010"/>
      <c r="N37" s="1010"/>
      <c r="O37" s="1010"/>
      <c r="P37" s="1010"/>
      <c r="Q37" s="1010"/>
      <c r="R37" s="1010"/>
      <c r="S37" s="1010"/>
      <c r="T37" s="1010"/>
      <c r="U37" s="217"/>
      <c r="V37" s="525" t="str">
        <f>IFERROR(IF(G9="特定加算なし","✓",""),"")</f>
        <v/>
      </c>
      <c r="W37" s="1011" t="s">
        <v>15</v>
      </c>
      <c r="X37" s="1012"/>
      <c r="Y37" s="1012"/>
      <c r="Z37" s="1013"/>
      <c r="AA37" s="997"/>
      <c r="AB37" s="998"/>
      <c r="AC37" s="980" t="s">
        <v>2360</v>
      </c>
      <c r="AD37" s="981"/>
      <c r="AE37" s="981"/>
      <c r="AF37" s="981"/>
      <c r="AG37" s="982"/>
      <c r="AH37" s="983"/>
      <c r="AI37" s="997"/>
      <c r="AJ37" s="998"/>
      <c r="AK37" s="980" t="s">
        <v>2360</v>
      </c>
      <c r="AL37" s="981"/>
      <c r="AM37" s="981"/>
      <c r="AN37" s="981"/>
      <c r="AO37" s="982"/>
      <c r="AP37" s="983"/>
      <c r="AS37" s="991"/>
      <c r="AT37" s="992"/>
      <c r="AU37" s="992"/>
      <c r="AV37" s="992"/>
      <c r="AW37" s="992"/>
      <c r="AX37" s="992"/>
      <c r="AY37" s="992"/>
      <c r="AZ37" s="992"/>
      <c r="BA37" s="992"/>
      <c r="BB37" s="992"/>
      <c r="BC37" s="992"/>
      <c r="BD37" s="992"/>
      <c r="BE37" s="992"/>
      <c r="BF37" s="992"/>
      <c r="BG37" s="992"/>
      <c r="BH37" s="993"/>
    </row>
    <row r="38" spans="2:82" ht="17.100000000000001" customHeight="1" thickBot="1">
      <c r="B38" s="1018"/>
      <c r="C38" s="1018"/>
      <c r="D38" s="1018"/>
      <c r="E38" s="1018"/>
      <c r="F38" s="1018"/>
      <c r="G38" s="1010"/>
      <c r="H38" s="1010"/>
      <c r="I38" s="1010"/>
      <c r="J38" s="1010"/>
      <c r="K38" s="1010"/>
      <c r="L38" s="1010"/>
      <c r="M38" s="1010"/>
      <c r="N38" s="1010"/>
      <c r="O38" s="1010"/>
      <c r="P38" s="1010"/>
      <c r="Q38" s="1010"/>
      <c r="R38" s="1010"/>
      <c r="S38" s="1010"/>
      <c r="T38" s="1010"/>
      <c r="U38" s="217"/>
      <c r="Z38" s="232"/>
      <c r="AA38" s="1067"/>
      <c r="AB38" s="998"/>
      <c r="AC38" s="219"/>
      <c r="AD38" s="984" t="s">
        <v>15</v>
      </c>
      <c r="AE38" s="984"/>
      <c r="AF38" s="984"/>
      <c r="AG38" s="984"/>
      <c r="AH38" s="984"/>
      <c r="AI38" s="997"/>
      <c r="AJ38" s="998"/>
      <c r="AK38" s="219"/>
      <c r="AL38" s="984" t="s">
        <v>15</v>
      </c>
      <c r="AM38" s="984"/>
      <c r="AN38" s="984"/>
      <c r="AO38" s="984"/>
      <c r="AP38" s="984"/>
      <c r="AS38" s="994"/>
      <c r="AT38" s="995"/>
      <c r="AU38" s="995"/>
      <c r="AV38" s="995"/>
      <c r="AW38" s="995"/>
      <c r="AX38" s="995"/>
      <c r="AY38" s="995"/>
      <c r="AZ38" s="995"/>
      <c r="BA38" s="995"/>
      <c r="BB38" s="995"/>
      <c r="BC38" s="995"/>
      <c r="BD38" s="995"/>
      <c r="BE38" s="995"/>
      <c r="BF38" s="995"/>
      <c r="BG38" s="995"/>
      <c r="BH38" s="996"/>
    </row>
    <row r="39" spans="2:82" ht="11.25" customHeight="1" thickBot="1">
      <c r="B39" s="230"/>
      <c r="C39" s="230"/>
      <c r="D39" s="230"/>
      <c r="E39" s="230"/>
      <c r="F39" s="230"/>
      <c r="G39" s="231"/>
      <c r="H39" s="231"/>
      <c r="I39" s="231"/>
      <c r="J39" s="231"/>
      <c r="K39" s="231"/>
      <c r="L39" s="231"/>
      <c r="M39" s="231"/>
      <c r="N39" s="231"/>
      <c r="O39" s="231"/>
      <c r="P39" s="231"/>
      <c r="Q39" s="231"/>
      <c r="R39" s="231"/>
      <c r="S39" s="231"/>
      <c r="T39" s="231"/>
      <c r="V39" s="224"/>
      <c r="W39" s="196"/>
      <c r="X39" s="196"/>
      <c r="Y39" s="196"/>
      <c r="Z39" s="196"/>
      <c r="AC39" s="225"/>
      <c r="AD39" s="196"/>
      <c r="AE39" s="196"/>
      <c r="AF39" s="196"/>
      <c r="AG39" s="196"/>
      <c r="AH39" s="196"/>
      <c r="AK39" s="225"/>
      <c r="AL39" s="196"/>
      <c r="AM39" s="196"/>
      <c r="AN39" s="196"/>
      <c r="AO39" s="196"/>
      <c r="AP39" s="196"/>
      <c r="AS39" s="535"/>
      <c r="AT39" s="535"/>
      <c r="AU39" s="535"/>
      <c r="AV39" s="535"/>
      <c r="AW39" s="535"/>
      <c r="AX39" s="535"/>
      <c r="AY39" s="535"/>
      <c r="AZ39" s="535"/>
      <c r="BA39" s="535"/>
      <c r="BB39" s="535"/>
      <c r="BC39" s="535"/>
      <c r="BD39" s="535"/>
      <c r="BE39" s="535"/>
      <c r="BF39" s="535"/>
      <c r="BG39" s="535"/>
      <c r="BH39" s="535"/>
    </row>
    <row r="40" spans="2:82" ht="17.100000000000001" customHeight="1">
      <c r="B40" s="1018" t="s">
        <v>2218</v>
      </c>
      <c r="C40" s="1018"/>
      <c r="D40" s="1018"/>
      <c r="E40" s="1018"/>
      <c r="F40" s="1018"/>
      <c r="G40" s="1028" t="str">
        <f>IFERROR(VLOOKUP(Y5,【参考】数式用!AS5:AT29,2,0),"")</f>
        <v/>
      </c>
      <c r="H40" s="1028"/>
      <c r="I40" s="1028"/>
      <c r="J40" s="1028"/>
      <c r="K40" s="1028"/>
      <c r="L40" s="1028"/>
      <c r="M40" s="1028"/>
      <c r="N40" s="1028"/>
      <c r="O40" s="1028"/>
      <c r="P40" s="1028"/>
      <c r="Q40" s="1028"/>
      <c r="R40" s="1028"/>
      <c r="S40" s="1028"/>
      <c r="T40" s="1028"/>
      <c r="U40" s="191"/>
      <c r="V40" s="525" t="str">
        <f>IFERROR(IF(G9="特定加算Ⅰ","✓",""),"")</f>
        <v/>
      </c>
      <c r="W40" s="1011" t="s">
        <v>14</v>
      </c>
      <c r="X40" s="1012"/>
      <c r="Y40" s="1012"/>
      <c r="Z40" s="1013"/>
      <c r="AA40" s="997" t="s">
        <v>12</v>
      </c>
      <c r="AB40" s="998"/>
      <c r="AC40" s="219"/>
      <c r="AD40" s="984" t="s">
        <v>14</v>
      </c>
      <c r="AE40" s="984"/>
      <c r="AF40" s="984"/>
      <c r="AG40" s="984"/>
      <c r="AH40" s="984"/>
      <c r="AI40" s="997" t="s">
        <v>12</v>
      </c>
      <c r="AJ40" s="998"/>
      <c r="AK40" s="219"/>
      <c r="AL40" s="984" t="s">
        <v>14</v>
      </c>
      <c r="AM40" s="984"/>
      <c r="AN40" s="984"/>
      <c r="AO40" s="984"/>
      <c r="AP40" s="984"/>
      <c r="AS40" s="98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990"/>
    </row>
    <row r="41" spans="2:82" ht="22.5" customHeight="1">
      <c r="B41" s="1018"/>
      <c r="C41" s="1018"/>
      <c r="D41" s="1018"/>
      <c r="E41" s="1018"/>
      <c r="F41" s="1018"/>
      <c r="G41" s="1028"/>
      <c r="H41" s="1028"/>
      <c r="I41" s="1028"/>
      <c r="J41" s="1028"/>
      <c r="K41" s="1028"/>
      <c r="L41" s="1028"/>
      <c r="M41" s="1028"/>
      <c r="N41" s="1028"/>
      <c r="O41" s="1028"/>
      <c r="P41" s="1028"/>
      <c r="Q41" s="1028"/>
      <c r="R41" s="1028"/>
      <c r="S41" s="1028"/>
      <c r="T41" s="1028"/>
      <c r="U41" s="191"/>
      <c r="V41" s="525" t="str">
        <f>IFERROR(IF(OR(G9="特定加算Ⅱ",G9="特定加算なし"),"✓",""),"")</f>
        <v/>
      </c>
      <c r="W41" s="1011" t="s">
        <v>15</v>
      </c>
      <c r="X41" s="1012"/>
      <c r="Y41" s="1012"/>
      <c r="Z41" s="1013"/>
      <c r="AA41" s="997"/>
      <c r="AB41" s="998"/>
      <c r="AC41" s="233" t="s">
        <v>85</v>
      </c>
      <c r="AD41" s="1132"/>
      <c r="AE41" s="1133"/>
      <c r="AF41" s="1133"/>
      <c r="AG41" s="1133"/>
      <c r="AH41" s="1134"/>
      <c r="AI41" s="997"/>
      <c r="AJ41" s="998"/>
      <c r="AK41" s="233" t="s">
        <v>85</v>
      </c>
      <c r="AL41" s="1132"/>
      <c r="AM41" s="1133"/>
      <c r="AN41" s="1133"/>
      <c r="AO41" s="1133"/>
      <c r="AP41" s="1134"/>
      <c r="AS41" s="991"/>
      <c r="AT41" s="992"/>
      <c r="AU41" s="992"/>
      <c r="AV41" s="992"/>
      <c r="AW41" s="992"/>
      <c r="AX41" s="992"/>
      <c r="AY41" s="992"/>
      <c r="AZ41" s="992"/>
      <c r="BA41" s="992"/>
      <c r="BB41" s="992"/>
      <c r="BC41" s="992"/>
      <c r="BD41" s="992"/>
      <c r="BE41" s="992"/>
      <c r="BF41" s="992"/>
      <c r="BG41" s="992"/>
      <c r="BH41" s="993"/>
    </row>
    <row r="42" spans="2:82" ht="17.100000000000001" customHeight="1" thickBot="1">
      <c r="B42" s="1018"/>
      <c r="C42" s="1018"/>
      <c r="D42" s="1018"/>
      <c r="E42" s="1018"/>
      <c r="F42" s="1018"/>
      <c r="G42" s="1028"/>
      <c r="H42" s="1028"/>
      <c r="I42" s="1028"/>
      <c r="J42" s="1028"/>
      <c r="K42" s="1028"/>
      <c r="L42" s="1028"/>
      <c r="M42" s="1028"/>
      <c r="N42" s="1028"/>
      <c r="O42" s="1028"/>
      <c r="P42" s="1028"/>
      <c r="Q42" s="1028"/>
      <c r="R42" s="1028"/>
      <c r="S42" s="1028"/>
      <c r="T42" s="1028"/>
      <c r="U42" s="191"/>
      <c r="V42" s="184"/>
      <c r="W42" s="234"/>
      <c r="X42" s="234"/>
      <c r="Y42" s="234"/>
      <c r="Z42" s="234"/>
      <c r="AA42" s="528"/>
      <c r="AB42" s="528"/>
      <c r="AC42" s="235"/>
      <c r="AD42" s="984" t="s">
        <v>15</v>
      </c>
      <c r="AE42" s="984"/>
      <c r="AF42" s="984"/>
      <c r="AG42" s="984"/>
      <c r="AH42" s="984"/>
      <c r="AI42" s="528"/>
      <c r="AJ42" s="528"/>
      <c r="AK42" s="235"/>
      <c r="AL42" s="984" t="s">
        <v>15</v>
      </c>
      <c r="AM42" s="984"/>
      <c r="AN42" s="984"/>
      <c r="AO42" s="984"/>
      <c r="AP42" s="984"/>
      <c r="AS42" s="994"/>
      <c r="AT42" s="995"/>
      <c r="AU42" s="995"/>
      <c r="AV42" s="995"/>
      <c r="AW42" s="995"/>
      <c r="AX42" s="995"/>
      <c r="AY42" s="995"/>
      <c r="AZ42" s="995"/>
      <c r="BA42" s="995"/>
      <c r="BB42" s="995"/>
      <c r="BC42" s="995"/>
      <c r="BD42" s="995"/>
      <c r="BE42" s="995"/>
      <c r="BF42" s="995"/>
      <c r="BG42" s="995"/>
      <c r="BH42" s="996"/>
    </row>
    <row r="43" spans="2:82" ht="11.25" customHeight="1" thickBot="1">
      <c r="B43" s="230"/>
      <c r="C43" s="230"/>
      <c r="D43" s="230"/>
      <c r="E43" s="230"/>
      <c r="F43" s="230"/>
      <c r="G43" s="236"/>
      <c r="H43" s="236"/>
      <c r="I43" s="236"/>
      <c r="J43" s="236"/>
      <c r="K43" s="236"/>
      <c r="L43" s="236"/>
      <c r="M43" s="236"/>
      <c r="N43" s="236"/>
      <c r="O43" s="236"/>
      <c r="P43" s="236"/>
      <c r="Q43" s="236"/>
      <c r="R43" s="236"/>
      <c r="S43" s="236"/>
      <c r="T43" s="236"/>
      <c r="U43" s="223"/>
      <c r="V43" s="224"/>
      <c r="W43" s="196"/>
      <c r="X43" s="196"/>
      <c r="Y43" s="196"/>
      <c r="Z43" s="196"/>
      <c r="AD43" s="196"/>
      <c r="AE43" s="196"/>
      <c r="AF43" s="196"/>
      <c r="AG43" s="196"/>
      <c r="AH43" s="196"/>
      <c r="AL43" s="196"/>
      <c r="AM43" s="196"/>
      <c r="AN43" s="196"/>
      <c r="AO43" s="196"/>
      <c r="AP43" s="196"/>
      <c r="AS43" s="228"/>
      <c r="AT43" s="228"/>
      <c r="AU43" s="228"/>
      <c r="AV43" s="228"/>
      <c r="AW43" s="228"/>
      <c r="AX43" s="228"/>
      <c r="AY43" s="228"/>
      <c r="AZ43" s="228"/>
      <c r="BA43" s="228"/>
      <c r="BB43" s="228"/>
      <c r="BC43" s="228"/>
      <c r="BD43" s="228"/>
      <c r="BE43" s="228"/>
      <c r="BF43" s="228"/>
      <c r="BG43" s="228"/>
      <c r="BH43" s="228"/>
    </row>
    <row r="44" spans="2:82" ht="17.100000000000001" customHeight="1">
      <c r="B44" s="1018" t="s">
        <v>2219</v>
      </c>
      <c r="C44" s="1018"/>
      <c r="D44" s="1018"/>
      <c r="E44" s="1018"/>
      <c r="F44" s="1018"/>
      <c r="G44" s="1028" t="s">
        <v>2156</v>
      </c>
      <c r="H44" s="1028"/>
      <c r="I44" s="1028"/>
      <c r="J44" s="1028"/>
      <c r="K44" s="1028"/>
      <c r="L44" s="1028"/>
      <c r="M44" s="1028"/>
      <c r="N44" s="1028"/>
      <c r="O44" s="1028"/>
      <c r="P44" s="1028"/>
      <c r="Q44" s="1028"/>
      <c r="R44" s="1028"/>
      <c r="S44" s="1028"/>
      <c r="T44" s="1028"/>
      <c r="U44" s="217"/>
      <c r="V44" s="525" t="str">
        <f>IFERROR(IF(OR(G9="特定加算Ⅰ",G9="特定加算Ⅱ"),"✓",""),"")</f>
        <v/>
      </c>
      <c r="W44" s="1011" t="s">
        <v>14</v>
      </c>
      <c r="X44" s="1012"/>
      <c r="Y44" s="1012"/>
      <c r="Z44" s="1013"/>
      <c r="AA44" s="997" t="s">
        <v>12</v>
      </c>
      <c r="AB44" s="998"/>
      <c r="AC44" s="219"/>
      <c r="AD44" s="984" t="s">
        <v>14</v>
      </c>
      <c r="AE44" s="984"/>
      <c r="AF44" s="984"/>
      <c r="AG44" s="984"/>
      <c r="AH44" s="984"/>
      <c r="AI44" s="997" t="s">
        <v>12</v>
      </c>
      <c r="AJ44" s="998"/>
      <c r="AK44" s="219"/>
      <c r="AL44" s="984" t="s">
        <v>14</v>
      </c>
      <c r="AM44" s="984"/>
      <c r="AN44" s="984"/>
      <c r="AO44" s="984"/>
      <c r="AP44" s="984"/>
      <c r="AS44" s="988"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990"/>
    </row>
    <row r="45" spans="2:82" ht="17.100000000000001" customHeight="1" thickBot="1">
      <c r="B45" s="1018"/>
      <c r="C45" s="1018"/>
      <c r="D45" s="1018"/>
      <c r="E45" s="1018"/>
      <c r="F45" s="1018"/>
      <c r="G45" s="1028"/>
      <c r="H45" s="1028"/>
      <c r="I45" s="1028"/>
      <c r="J45" s="1028"/>
      <c r="K45" s="1028"/>
      <c r="L45" s="1028"/>
      <c r="M45" s="1028"/>
      <c r="N45" s="1028"/>
      <c r="O45" s="1028"/>
      <c r="P45" s="1028"/>
      <c r="Q45" s="1028"/>
      <c r="R45" s="1028"/>
      <c r="S45" s="1028"/>
      <c r="T45" s="1028"/>
      <c r="U45" s="217"/>
      <c r="V45" s="525" t="str">
        <f>IFERROR(IF(G9="特定加算なし","✓",""),"")</f>
        <v/>
      </c>
      <c r="W45" s="1011" t="s">
        <v>15</v>
      </c>
      <c r="X45" s="1012"/>
      <c r="Y45" s="1012"/>
      <c r="Z45" s="1013"/>
      <c r="AA45" s="997"/>
      <c r="AB45" s="998"/>
      <c r="AC45" s="219"/>
      <c r="AD45" s="984" t="s">
        <v>15</v>
      </c>
      <c r="AE45" s="984"/>
      <c r="AF45" s="984"/>
      <c r="AG45" s="984"/>
      <c r="AH45" s="984"/>
      <c r="AI45" s="997"/>
      <c r="AJ45" s="998"/>
      <c r="AK45" s="219"/>
      <c r="AL45" s="984" t="s">
        <v>15</v>
      </c>
      <c r="AM45" s="984"/>
      <c r="AN45" s="984"/>
      <c r="AO45" s="984"/>
      <c r="AP45" s="984"/>
      <c r="AS45" s="994"/>
      <c r="AT45" s="995"/>
      <c r="AU45" s="995"/>
      <c r="AV45" s="995"/>
      <c r="AW45" s="995"/>
      <c r="AX45" s="995"/>
      <c r="AY45" s="995"/>
      <c r="AZ45" s="995"/>
      <c r="BA45" s="995"/>
      <c r="BB45" s="995"/>
      <c r="BC45" s="995"/>
      <c r="BD45" s="995"/>
      <c r="BE45" s="995"/>
      <c r="BF45" s="995"/>
      <c r="BG45" s="995"/>
      <c r="BH45" s="996"/>
      <c r="BO45" s="237"/>
    </row>
    <row r="46" spans="2:82" ht="11.25" customHeight="1">
      <c r="B46" s="223"/>
      <c r="AJ46" s="238"/>
      <c r="AK46" s="238"/>
      <c r="AL46" s="238"/>
      <c r="AM46" s="238"/>
      <c r="AN46" s="238"/>
      <c r="AO46" s="238"/>
      <c r="AP46" s="238"/>
    </row>
    <row r="47" spans="2:82" ht="21" customHeight="1">
      <c r="B47" s="1102" t="s">
        <v>2311</v>
      </c>
      <c r="C47" s="1102"/>
      <c r="D47" s="1102"/>
      <c r="E47" s="1102"/>
      <c r="F47" s="1102"/>
      <c r="G47" s="1102"/>
      <c r="H47" s="1102"/>
      <c r="I47" s="1102"/>
      <c r="J47" s="1102"/>
      <c r="K47" s="1102"/>
      <c r="L47" s="1102"/>
      <c r="M47" s="1102"/>
      <c r="N47" s="1102"/>
      <c r="O47" s="1102"/>
      <c r="P47" s="1102"/>
      <c r="Q47" s="1102"/>
      <c r="R47" s="1102"/>
      <c r="S47" s="1102"/>
      <c r="T47" s="1102"/>
      <c r="U47" s="1102"/>
      <c r="V47" s="1102"/>
      <c r="W47" s="1102"/>
      <c r="X47" s="1102"/>
      <c r="Y47" s="1102"/>
      <c r="Z47" s="1102"/>
      <c r="AA47" s="1102"/>
      <c r="AB47" s="1102"/>
      <c r="AC47" s="1102"/>
      <c r="AD47" s="1102"/>
      <c r="AE47" s="1102"/>
      <c r="AF47" s="1102"/>
      <c r="AG47" s="1102"/>
      <c r="AH47" s="1102"/>
      <c r="AS47" s="239" t="s">
        <v>2259</v>
      </c>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0"/>
      <c r="BR47" s="240"/>
      <c r="BS47" s="240"/>
      <c r="BT47" s="240"/>
      <c r="BU47" s="240"/>
      <c r="BV47" s="240"/>
      <c r="BW47" s="240"/>
      <c r="BX47" s="240"/>
      <c r="BY47" s="240"/>
      <c r="BZ47" s="240"/>
    </row>
    <row r="48" spans="2:82" ht="12.95" customHeight="1" thickBot="1">
      <c r="B48" s="1143"/>
      <c r="C48" s="1144"/>
      <c r="D48" s="1144"/>
      <c r="E48" s="1144"/>
      <c r="F48" s="1145"/>
      <c r="G48" s="1163" t="str">
        <f>IF(F15=4,"R6.4～R6.5",IF(F15=5,"R6.5",""))</f>
        <v>R6.4～R6.5</v>
      </c>
      <c r="H48" s="1163"/>
      <c r="I48" s="1163"/>
      <c r="J48" s="1163"/>
      <c r="K48" s="1163"/>
      <c r="L48" s="1163"/>
      <c r="M48" s="1163"/>
      <c r="N48" s="1163"/>
      <c r="O48" s="1163"/>
      <c r="P48" s="1163"/>
      <c r="Q48" s="1163"/>
      <c r="R48" s="1163"/>
      <c r="S48" s="1163"/>
      <c r="T48" s="1163"/>
      <c r="U48" s="1163"/>
      <c r="V48" s="1163"/>
      <c r="W48" s="1163"/>
      <c r="X48" s="1163"/>
      <c r="Y48" s="1163"/>
      <c r="Z48" s="1163"/>
      <c r="AA48" s="997" t="s">
        <v>12</v>
      </c>
      <c r="AB48" s="998"/>
      <c r="AC48" s="1163" t="str">
        <f>IF(OR(F15=4,F15=5),"R6.6","R"&amp;D15&amp;"."&amp;F15)&amp;"～R"&amp;K15&amp;"."&amp;M15</f>
        <v>R6.6～R7.3</v>
      </c>
      <c r="AD48" s="1163"/>
      <c r="AE48" s="1163"/>
      <c r="AF48" s="1163"/>
      <c r="AG48" s="1163"/>
      <c r="AH48" s="1163"/>
      <c r="AS48" s="1006" t="str">
        <f>IFERROR(IF(AND(OR(AP58=1,AP58=2),OR(AP59=1,AP59=2),OR(AP60=1,AP60=2)),"処遇加算Ⅰ",IF(AND(OR(AP58=1,AP58=2),OR(AP59=1,AP59=2),OR(AP60=0,AP60=3)),"処遇加算Ⅱ",IF(OR(OR(AP58=1,AP58=2),OR(AP59=1,AP59=2)),"処遇加算Ⅲ",""))),"")</f>
        <v/>
      </c>
      <c r="AT48" s="1006"/>
      <c r="AU48" s="1006"/>
      <c r="AV48" s="1006"/>
      <c r="AW48" s="1006" t="str">
        <f>IFERROR(IF(AND(OR(AP61=1,AP61=2),AP62=1,AP63=1),"特定加算Ⅰ",IF(AND(OR(AP61=1,AP61=2),AP62=2,AP63=1),"特定加算Ⅱ",IF(OR(AP61=3,AP62=2,AP63=2),"特定加算なし",""))),"")</f>
        <v>特定加算なし</v>
      </c>
      <c r="AX48" s="1006"/>
      <c r="AY48" s="1006"/>
      <c r="AZ48" s="1006"/>
      <c r="BA48" s="1006" t="str">
        <f>IFERROR(IF(AP57=1,"ベア加算",IF(AP57=2,"ベア加算なし","")),"")</f>
        <v/>
      </c>
      <c r="BB48" s="1006"/>
      <c r="BC48" s="1006"/>
      <c r="BD48" s="1006"/>
      <c r="BE48" s="1007" t="str">
        <f>AS48&amp;AW48&amp;BA48</f>
        <v>特定加算なし</v>
      </c>
      <c r="BF48" s="1007"/>
      <c r="BG48" s="1007"/>
      <c r="BH48" s="1007"/>
      <c r="BI48" s="1007"/>
      <c r="BJ48" s="1007"/>
      <c r="BK48" s="1007"/>
      <c r="BL48" s="1007"/>
      <c r="BM48" s="1007"/>
      <c r="BN48" s="1007"/>
      <c r="BO48" s="1007"/>
      <c r="BP48" s="1007"/>
      <c r="BQ48" s="240"/>
      <c r="BR48" s="240"/>
      <c r="BS48" s="240"/>
      <c r="BT48" s="240"/>
      <c r="BU48" s="240"/>
      <c r="BV48" s="240"/>
      <c r="BW48" s="240"/>
      <c r="BX48" s="240"/>
      <c r="BY48" s="240"/>
      <c r="BZ48" s="240"/>
      <c r="CD48" s="241"/>
    </row>
    <row r="49" spans="2:82" ht="18" customHeight="1">
      <c r="B49" s="1146" t="s">
        <v>2158</v>
      </c>
      <c r="C49" s="1147"/>
      <c r="D49" s="1147"/>
      <c r="E49" s="1147"/>
      <c r="F49" s="1148"/>
      <c r="G49" s="1137" t="str">
        <f>IFERROR(IF(AND(OR(AH58=1,AH58=2),OR(AH59=1,AH59=2),OR(AH60=1,AH60=2)),"処遇加算Ⅰ",IF(AND(OR(AH58=1,AH58=2),OR(AH59=1,AH59=2),OR(AH60=0,AH60=3)),"処遇加算Ⅱ",IF(OR(OR(AH58=1,AH58=2),OR(AH59=1,AH59=2)),"処遇加算Ⅲ",""))),"")</f>
        <v/>
      </c>
      <c r="H49" s="1138"/>
      <c r="I49" s="1138"/>
      <c r="J49" s="1138"/>
      <c r="K49" s="1164"/>
      <c r="L49" s="1137" t="str">
        <f>IFERROR(IF(G9="","",IF(AND(OR(AH61=1,AH61=2),AH62=1,AH63=1),"特定加算Ⅰ",IF(AND(OR(AH61=1,AH61=2),AH62=2,AH63=1),"特定加算Ⅱ",IF(OR(AH61=3,AH62=2,AH63=2),"特定加算なし","")))),"")</f>
        <v/>
      </c>
      <c r="M49" s="1138"/>
      <c r="N49" s="1138"/>
      <c r="O49" s="1138"/>
      <c r="P49" s="1139"/>
      <c r="Q49" s="1140" t="str">
        <f>IFERROR(IF(OR(L9="ベア加算",AND(L9="ベア加算なし",AH57=1)),"ベア加算",IF(AH57=2,"ベア加算なし","")),"")</f>
        <v/>
      </c>
      <c r="R49" s="1138"/>
      <c r="S49" s="1138"/>
      <c r="T49" s="1138"/>
      <c r="U49" s="1139"/>
      <c r="V49" s="1141" t="s">
        <v>10</v>
      </c>
      <c r="W49" s="1142"/>
      <c r="X49" s="1142"/>
      <c r="Y49" s="1142"/>
      <c r="Z49" s="1142"/>
      <c r="AA49" s="1067"/>
      <c r="AB49" s="1067"/>
      <c r="AC49" s="1152" t="str">
        <f>IFERROR(VLOOKUP(BE48,【参考】数式用2!E6:F23,2,FALSE),"")</f>
        <v/>
      </c>
      <c r="AD49" s="1153"/>
      <c r="AE49" s="1153"/>
      <c r="AF49" s="1153"/>
      <c r="AG49" s="1153"/>
      <c r="AH49" s="1154"/>
      <c r="AS49" s="239" t="s">
        <v>2189</v>
      </c>
      <c r="AT49" s="240"/>
      <c r="AU49" s="240"/>
      <c r="AV49" s="240"/>
      <c r="AW49" s="240"/>
      <c r="AX49" s="240"/>
      <c r="AY49" s="240"/>
      <c r="AZ49" s="240"/>
      <c r="BA49" s="240"/>
      <c r="BB49" s="240"/>
      <c r="BC49" s="240"/>
      <c r="BD49" s="240"/>
      <c r="BE49" s="240"/>
      <c r="BF49" s="240"/>
      <c r="BG49" s="240"/>
      <c r="BH49" s="240"/>
      <c r="BI49" s="240"/>
      <c r="BJ49" s="240"/>
      <c r="BK49" s="240"/>
      <c r="BL49" s="240"/>
      <c r="BM49" s="240"/>
      <c r="BN49" s="242" t="s">
        <v>2193</v>
      </c>
      <c r="BO49" s="240"/>
      <c r="BP49" s="240"/>
      <c r="BQ49" s="240"/>
      <c r="BR49" s="240"/>
      <c r="BS49" s="240"/>
      <c r="BT49" s="240"/>
      <c r="BV49" s="239" t="s">
        <v>2196</v>
      </c>
      <c r="BW49" s="240"/>
      <c r="BX49" s="240"/>
      <c r="BY49" s="240"/>
      <c r="BZ49" s="240"/>
      <c r="CA49" s="240"/>
      <c r="CD49" s="241"/>
    </row>
    <row r="50" spans="2:82" ht="18" customHeight="1" thickBot="1">
      <c r="B50" s="1146" t="s">
        <v>2159</v>
      </c>
      <c r="C50" s="1147"/>
      <c r="D50" s="1147"/>
      <c r="E50" s="1147"/>
      <c r="F50" s="1148"/>
      <c r="G50" s="1155" t="str">
        <f>IFERROR(VLOOKUP(Y5,【参考】数式用!$A$5:$J$29,MATCH(G49,【参考】数式用!$B$4:$J$4,0)+1,0),"")</f>
        <v/>
      </c>
      <c r="H50" s="1156"/>
      <c r="I50" s="1156"/>
      <c r="J50" s="1156"/>
      <c r="K50" s="1157"/>
      <c r="L50" s="1155" t="str">
        <f>IFERROR(VLOOKUP(Y5,【参考】数式用!$A$5:$J$29,MATCH(L49,【参考】数式用!$B$4:$J$4,0)+1,0),"")</f>
        <v/>
      </c>
      <c r="M50" s="1156"/>
      <c r="N50" s="1156"/>
      <c r="O50" s="1156"/>
      <c r="P50" s="1158"/>
      <c r="Q50" s="1159" t="str">
        <f>IFERROR(VLOOKUP(Y5,【参考】数式用!$A$5:$J$29,MATCH(Q49,【参考】数式用!$B$4:$J$4,0)+1,0),"")</f>
        <v/>
      </c>
      <c r="R50" s="1156"/>
      <c r="S50" s="1156"/>
      <c r="T50" s="1156"/>
      <c r="U50" s="1158"/>
      <c r="V50" s="1110">
        <f>SUM(G50,L50,Q50)</f>
        <v>0</v>
      </c>
      <c r="W50" s="1111"/>
      <c r="X50" s="1111"/>
      <c r="Y50" s="1111"/>
      <c r="Z50" s="1111"/>
      <c r="AA50" s="1067"/>
      <c r="AB50" s="1067"/>
      <c r="AC50" s="1160" t="str">
        <f>IFERROR(VLOOKUP(Y5,【参考】数式用!$A$5:$AB$29,MATCH(AC49,【参考】数式用!$B$4:$AB$4,0)+1,FALSE),"")</f>
        <v/>
      </c>
      <c r="AD50" s="1161"/>
      <c r="AE50" s="1161"/>
      <c r="AF50" s="1161"/>
      <c r="AG50" s="1161"/>
      <c r="AH50" s="1162"/>
      <c r="AS50" s="1004" t="s">
        <v>2190</v>
      </c>
      <c r="AT50" s="1004"/>
      <c r="AU50" s="1004"/>
      <c r="AV50" s="1004"/>
      <c r="AW50" s="1004" t="s">
        <v>2191</v>
      </c>
      <c r="AX50" s="1004"/>
      <c r="AY50" s="1004"/>
      <c r="AZ50" s="1004"/>
      <c r="BA50" s="1004" t="s">
        <v>13</v>
      </c>
      <c r="BB50" s="1004"/>
      <c r="BC50" s="1004"/>
      <c r="BD50" s="1004"/>
      <c r="BE50" s="1004" t="s">
        <v>2192</v>
      </c>
      <c r="BF50" s="1004"/>
      <c r="BG50" s="1004"/>
      <c r="BH50" s="1004"/>
      <c r="BI50" s="1004" t="s">
        <v>2195</v>
      </c>
      <c r="BJ50" s="1004"/>
      <c r="BK50" s="1004"/>
      <c r="BL50" s="1004"/>
      <c r="BM50" s="240"/>
      <c r="BN50" s="1004" t="s">
        <v>2194</v>
      </c>
      <c r="BO50" s="1004"/>
      <c r="BP50" s="1004"/>
      <c r="BQ50" s="1004"/>
      <c r="BR50" s="1004"/>
      <c r="BS50" s="1004"/>
      <c r="BT50" s="240"/>
      <c r="BV50" s="1169" t="s">
        <v>2197</v>
      </c>
      <c r="BW50" s="1170"/>
      <c r="BX50" s="1170"/>
      <c r="BY50" s="1170"/>
      <c r="BZ50" s="1170"/>
      <c r="CA50" s="1171"/>
      <c r="CD50" s="241"/>
    </row>
    <row r="51" spans="2:82" ht="17.25" customHeight="1">
      <c r="B51" s="1149" t="s">
        <v>2288</v>
      </c>
      <c r="C51" s="1150"/>
      <c r="D51" s="1150"/>
      <c r="E51" s="1150"/>
      <c r="F51" s="1151"/>
      <c r="G51" s="1129" t="str">
        <f>IFERROR(ROUNDDOWN(ROUND(AM5*G50,0)*P5,0)*H53,"")</f>
        <v/>
      </c>
      <c r="H51" s="1129"/>
      <c r="I51" s="1129"/>
      <c r="J51" s="1129"/>
      <c r="K51" s="147" t="s">
        <v>2283</v>
      </c>
      <c r="L51" s="1128" t="str">
        <f>IFERROR(ROUNDDOWN(ROUND(AM5*L50,0)*P5,0)*H53,"")</f>
        <v/>
      </c>
      <c r="M51" s="1129"/>
      <c r="N51" s="1129"/>
      <c r="O51" s="1129"/>
      <c r="P51" s="147" t="s">
        <v>2283</v>
      </c>
      <c r="Q51" s="1128" t="str">
        <f>IFERROR(ROUNDDOWN(ROUND(AM5*Q50,0)*P5,0)*H53,"")</f>
        <v/>
      </c>
      <c r="R51" s="1129"/>
      <c r="S51" s="1129"/>
      <c r="T51" s="1129"/>
      <c r="U51" s="148" t="s">
        <v>2283</v>
      </c>
      <c r="V51" s="1135">
        <f>IFERROR(SUM(G51,L51,Q51),"")</f>
        <v>0</v>
      </c>
      <c r="W51" s="1136"/>
      <c r="X51" s="1136"/>
      <c r="Y51" s="1136"/>
      <c r="Z51" s="149" t="s">
        <v>2283</v>
      </c>
      <c r="AB51" s="150"/>
      <c r="AC51" s="1128" t="str">
        <f>IFERROR(ROUNDDOWN(ROUND(AM5*AC50,0)*P5,0)*AD53,"")</f>
        <v/>
      </c>
      <c r="AD51" s="1129"/>
      <c r="AE51" s="1129"/>
      <c r="AF51" s="1129"/>
      <c r="AG51" s="1129"/>
      <c r="AH51" s="148" t="s">
        <v>2283</v>
      </c>
      <c r="AS51" s="1009" t="str">
        <f>IFERROR(ROUNDDOWN(ROUND(AM5*(G50-B10),0)*P5,0)*H53,"")</f>
        <v/>
      </c>
      <c r="AT51" s="1009"/>
      <c r="AU51" s="1009"/>
      <c r="AV51" s="1009"/>
      <c r="AW51" s="1009" t="str">
        <f>IFERROR(ROUNDDOWN(ROUND(AM5*(L50-G10),0)*P5,0)*H53,"")</f>
        <v/>
      </c>
      <c r="AX51" s="1009"/>
      <c r="AY51" s="1009"/>
      <c r="AZ51" s="1009"/>
      <c r="BA51" s="1009" t="str">
        <f>IFERROR(ROUNDDOWN(ROUND(AM5*(Q50-L10),0)*P5,0)*H53,"")</f>
        <v/>
      </c>
      <c r="BB51" s="1009"/>
      <c r="BC51" s="1009"/>
      <c r="BD51" s="1009"/>
      <c r="BE51" s="1009" t="str">
        <f>IFERROR(ROUNDDOWN(ROUND(AM5*(AC50-Q10),0)*P5,0)*AD53,"")</f>
        <v/>
      </c>
      <c r="BF51" s="1009"/>
      <c r="BG51" s="1009"/>
      <c r="BH51" s="1009"/>
      <c r="BI51" s="1009">
        <f>SUM(AS51:BH51)</f>
        <v>0</v>
      </c>
      <c r="BJ51" s="1009"/>
      <c r="BK51" s="1009"/>
      <c r="BL51" s="1009"/>
      <c r="BM51" s="240"/>
      <c r="BN51" s="1009" t="str">
        <f>IFERROR(ROUNDDOWN(ROUNDDOWN(ROUND(AM5*(VLOOKUP(Y5,【参考】数式用!$A$5:$AB$29,14,FALSE)),0)*P5,0)*AD53*0.5,0),"")</f>
        <v/>
      </c>
      <c r="BO51" s="1009"/>
      <c r="BP51" s="1009"/>
      <c r="BQ51" s="1009"/>
      <c r="BR51" s="1009"/>
      <c r="BS51" s="1009"/>
      <c r="BT51" s="240"/>
      <c r="BV51" s="1172">
        <f>IF(AND(Q49="ベア加算なし",BA48="ベア加算"),ROUNDDOWN(ROUND(AM5*VLOOKUP(Y5,【参考】数式用!$A$5:$AB$29,9,FALSE),0)*P5,0)*AD53,0)</f>
        <v>0</v>
      </c>
      <c r="BW51" s="1173"/>
      <c r="BX51" s="1173"/>
      <c r="BY51" s="1173"/>
      <c r="BZ51" s="1173"/>
      <c r="CA51" s="1174"/>
      <c r="CD51" s="241"/>
    </row>
    <row r="52" spans="2:82" ht="13.5" customHeight="1">
      <c r="B52" s="1149"/>
      <c r="C52" s="1150"/>
      <c r="D52" s="1150"/>
      <c r="E52" s="1150"/>
      <c r="F52" s="1151"/>
      <c r="G52" s="1070" t="str">
        <f>IFERROR("("&amp;TEXT(G51/H53,"#,##0円")&amp;"/月)","")</f>
        <v/>
      </c>
      <c r="H52" s="1071"/>
      <c r="I52" s="1071"/>
      <c r="J52" s="1071"/>
      <c r="K52" s="1071"/>
      <c r="L52" s="1071" t="str">
        <f>IFERROR("("&amp;TEXT(L51/H53,"#,##0円")&amp;"/月)","")</f>
        <v/>
      </c>
      <c r="M52" s="1071"/>
      <c r="N52" s="1071"/>
      <c r="O52" s="1071"/>
      <c r="P52" s="1071"/>
      <c r="Q52" s="1071" t="str">
        <f>IFERROR("("&amp;TEXT(Q51/H53,"#,##0円")&amp;"/月)","")</f>
        <v/>
      </c>
      <c r="R52" s="1071"/>
      <c r="S52" s="1071"/>
      <c r="T52" s="1071"/>
      <c r="U52" s="1071"/>
      <c r="V52" s="1071" t="str">
        <f>IFERROR("("&amp;TEXT(V51/H53,"#,##0円")&amp;"/月)","")</f>
        <v>(0円/月)</v>
      </c>
      <c r="W52" s="1071"/>
      <c r="X52" s="1071"/>
      <c r="Y52" s="1071"/>
      <c r="Z52" s="1071"/>
      <c r="AB52" s="150"/>
      <c r="AC52" s="1130" t="str">
        <f>IFERROR("("&amp;TEXT(AC51/AD53,"#,##0円")&amp;"/月)","")</f>
        <v/>
      </c>
      <c r="AD52" s="1131"/>
      <c r="AE52" s="1131"/>
      <c r="AF52" s="1131"/>
      <c r="AG52" s="1131"/>
      <c r="AH52" s="1070"/>
      <c r="AS52" s="243"/>
      <c r="AT52" s="243"/>
      <c r="AU52" s="243"/>
      <c r="AV52" s="243"/>
      <c r="AW52" s="243"/>
      <c r="AX52" s="243"/>
      <c r="AY52" s="243"/>
      <c r="AZ52" s="243"/>
      <c r="BA52" s="243"/>
      <c r="BB52" s="243"/>
      <c r="BC52" s="243"/>
      <c r="BD52" s="243"/>
      <c r="BE52" s="243"/>
      <c r="BF52" s="243"/>
      <c r="BG52" s="243"/>
      <c r="BH52" s="243"/>
      <c r="BI52" s="243"/>
      <c r="BJ52" s="243"/>
      <c r="BK52" s="243"/>
      <c r="BL52" s="243"/>
      <c r="BM52" s="240"/>
      <c r="BN52" s="243"/>
      <c r="BO52" s="243"/>
      <c r="BP52" s="243"/>
      <c r="BQ52" s="243"/>
      <c r="BR52" s="243"/>
      <c r="BS52" s="243"/>
      <c r="BT52" s="240"/>
      <c r="BU52" s="243"/>
      <c r="BV52" s="243"/>
      <c r="BW52" s="243"/>
      <c r="BX52" s="243"/>
      <c r="BY52" s="243"/>
      <c r="BZ52" s="243"/>
      <c r="CD52" s="241"/>
    </row>
    <row r="53" spans="2:82" s="244" customFormat="1" ht="11.25" customHeight="1">
      <c r="G53" s="245" t="s">
        <v>196</v>
      </c>
      <c r="H53" s="246">
        <f>IF(F15=4,2,IF(F15=5,1,""))</f>
        <v>2</v>
      </c>
      <c r="I53" s="246" t="s">
        <v>2284</v>
      </c>
      <c r="J53" s="246"/>
      <c r="K53" s="246"/>
      <c r="L53" s="246"/>
      <c r="M53" s="246"/>
      <c r="N53" s="246"/>
      <c r="O53" s="246"/>
      <c r="P53" s="246"/>
      <c r="Q53" s="246"/>
      <c r="R53" s="246"/>
      <c r="S53" s="246"/>
      <c r="T53" s="246"/>
      <c r="U53" s="246"/>
      <c r="V53" s="246"/>
      <c r="W53" s="246"/>
      <c r="X53" s="246"/>
      <c r="Y53" s="246"/>
      <c r="Z53" s="246"/>
      <c r="AA53" s="246"/>
      <c r="AB53" s="246"/>
      <c r="AC53" s="245" t="s">
        <v>196</v>
      </c>
      <c r="AD53" s="246">
        <f>IF(F15=4,P15-2,IF(F15=5,P15-1,P15))</f>
        <v>10</v>
      </c>
      <c r="AE53" s="246" t="s">
        <v>2284</v>
      </c>
      <c r="AF53" s="246"/>
      <c r="AG53" s="246"/>
      <c r="AH53" s="246"/>
    </row>
    <row r="54" spans="2:82" ht="6" customHeight="1">
      <c r="BX54" s="247"/>
    </row>
    <row r="55" spans="2:82" ht="18" customHeight="1"/>
    <row r="56" spans="2:82" ht="23.25" customHeight="1">
      <c r="U56" s="1007" t="s">
        <v>239</v>
      </c>
      <c r="V56" s="1007"/>
      <c r="W56" s="1007"/>
      <c r="X56" s="1007"/>
      <c r="Y56" s="1007"/>
      <c r="Z56" s="1007"/>
      <c r="AA56" s="244"/>
      <c r="AB56" s="248"/>
      <c r="AC56" s="1007" t="str">
        <f>IF(F15=4,"R6.4～R6.5",IF(F15=5,"R6.5",""))</f>
        <v>R6.4～R6.5</v>
      </c>
      <c r="AD56" s="1007"/>
      <c r="AE56" s="1007"/>
      <c r="AF56" s="1007"/>
      <c r="AG56" s="1007"/>
      <c r="AH56" s="1007"/>
      <c r="AI56" s="249"/>
      <c r="AJ56" s="248"/>
      <c r="AK56" s="1007" t="str">
        <f>IF(OR(F15=4,F15=5),"R6.6","R"&amp;D15&amp;"."&amp;F15)&amp;"～R"&amp;K15&amp;"."&amp;M15</f>
        <v>R6.6～R7.3</v>
      </c>
      <c r="AL56" s="1007"/>
      <c r="AM56" s="1007"/>
      <c r="AN56" s="1007"/>
      <c r="AO56" s="1007"/>
      <c r="AP56" s="1007"/>
      <c r="AQ56" s="244"/>
      <c r="AR56" s="244"/>
      <c r="AS56" s="1015" t="s">
        <v>2404</v>
      </c>
      <c r="AT56" s="1015"/>
      <c r="AU56" s="1015"/>
      <c r="AV56" s="1015"/>
      <c r="AW56" s="1015" t="s">
        <v>2403</v>
      </c>
      <c r="AX56" s="1015"/>
      <c r="AY56" s="1015"/>
      <c r="AZ56" s="1015"/>
    </row>
    <row r="57" spans="2:82" ht="15.95" customHeight="1">
      <c r="U57" s="1004" t="s">
        <v>2198</v>
      </c>
      <c r="V57" s="1004"/>
      <c r="W57" s="1004"/>
      <c r="X57" s="1004"/>
      <c r="Y57" s="1004"/>
      <c r="Z57" s="526" t="str">
        <f>IF(AND(B9&lt;&gt;"処遇加算なし",F15=4),IF(V21="✓",1,IF(V22="✓",2,"")),"")</f>
        <v/>
      </c>
      <c r="AA57" s="244"/>
      <c r="AB57" s="248"/>
      <c r="AC57" s="1004" t="s">
        <v>2198</v>
      </c>
      <c r="AD57" s="1004"/>
      <c r="AE57" s="1004"/>
      <c r="AF57" s="1004"/>
      <c r="AG57" s="1004"/>
      <c r="AH57" s="169">
        <f>IF(AND(F15&lt;&gt;4,F15&lt;&gt;5),0,IF(AT8="○",1,0))</f>
        <v>0</v>
      </c>
      <c r="AI57" s="252"/>
      <c r="AJ57" s="248"/>
      <c r="AK57" s="1004" t="s">
        <v>2198</v>
      </c>
      <c r="AL57" s="1004"/>
      <c r="AM57" s="1004"/>
      <c r="AN57" s="1004"/>
      <c r="AO57" s="1004"/>
      <c r="AP57" s="169">
        <f>IF(AT8="○",1,0)</f>
        <v>0</v>
      </c>
      <c r="AQ57" s="244"/>
      <c r="AR57" s="244"/>
      <c r="AS57" s="1003"/>
      <c r="AT57" s="1003"/>
      <c r="AU57" s="1003"/>
      <c r="AV57" s="1003"/>
      <c r="AW57" s="1016"/>
      <c r="AX57" s="1016"/>
      <c r="AY57" s="1016"/>
      <c r="AZ57" s="1016"/>
      <c r="BH57" s="250"/>
      <c r="BJ57" s="250"/>
      <c r="BK57" s="250"/>
      <c r="BL57" s="250"/>
      <c r="BM57" s="250"/>
      <c r="BN57" s="250"/>
      <c r="BO57" s="250"/>
      <c r="BP57" s="250"/>
      <c r="BQ57" s="250"/>
      <c r="BR57" s="250"/>
      <c r="BS57" s="250"/>
      <c r="BT57" s="250"/>
      <c r="BU57" s="250"/>
      <c r="BV57" s="250"/>
      <c r="BW57" s="250"/>
      <c r="BX57" s="250"/>
      <c r="BZ57" s="253"/>
    </row>
    <row r="58" spans="2:82" ht="15.95" customHeight="1">
      <c r="U58" s="1032" t="s">
        <v>2199</v>
      </c>
      <c r="V58" s="1032"/>
      <c r="W58" s="1032"/>
      <c r="X58" s="1032"/>
      <c r="Y58" s="1032"/>
      <c r="Z58" s="526" t="str">
        <f>IF(AND(B9&lt;&gt;"処遇加算なし",F15=4),IF(V24="✓",1,IF(V25="✓",2,IF(V26="✓",3,""))),"")</f>
        <v/>
      </c>
      <c r="AA58" s="244"/>
      <c r="AB58" s="248"/>
      <c r="AC58" s="1032" t="s">
        <v>2199</v>
      </c>
      <c r="AD58" s="1032"/>
      <c r="AE58" s="1032"/>
      <c r="AF58" s="1032"/>
      <c r="AG58" s="1032"/>
      <c r="AH58" s="169">
        <f>IF(AND(F15&lt;&gt;4,F15&lt;&gt;5),0,IF(AU8="○",1,3))</f>
        <v>3</v>
      </c>
      <c r="AI58" s="252"/>
      <c r="AJ58" s="248"/>
      <c r="AK58" s="1032" t="s">
        <v>2199</v>
      </c>
      <c r="AL58" s="1032"/>
      <c r="AM58" s="1032"/>
      <c r="AN58" s="1032"/>
      <c r="AO58" s="1032"/>
      <c r="AP58" s="169">
        <f>IF(AU8="○",1,3)</f>
        <v>3</v>
      </c>
      <c r="AQ58" s="244"/>
      <c r="AR58" s="244"/>
      <c r="AS58" s="1004" t="str">
        <f>IF(OR(AND(Z58=1,AH58=3),AND(Z58=1,AP58=3),AND(Z58=2,AH58=3,AH59=3),AND(Z58=2,AP58=3,AP59=3)),"○","")</f>
        <v/>
      </c>
      <c r="AT58" s="1004"/>
      <c r="AU58" s="1004"/>
      <c r="AV58" s="1004"/>
      <c r="AW58" s="1004" t="str">
        <f>IF(OR(AND(Z58=1,AH58=2),AND(Z58=1,AP58=2),AND(Z58=2,AH58=2,AH59=2),AND(Z58=2,AP58=2,AP59=2)),"○","")</f>
        <v/>
      </c>
      <c r="AX58" s="1004"/>
      <c r="AY58" s="1004"/>
      <c r="AZ58" s="1004"/>
      <c r="BH58" s="250"/>
      <c r="BJ58" s="250"/>
      <c r="BK58" s="250"/>
      <c r="BL58" s="250"/>
      <c r="BM58" s="250"/>
      <c r="BN58" s="250"/>
      <c r="BO58" s="250"/>
      <c r="BP58" s="250"/>
      <c r="BQ58" s="250"/>
      <c r="BR58" s="250"/>
      <c r="BS58" s="250"/>
      <c r="BT58" s="250"/>
      <c r="BU58" s="250"/>
      <c r="BV58" s="250"/>
      <c r="BW58" s="250"/>
      <c r="BX58" s="250"/>
      <c r="BZ58" s="253"/>
    </row>
    <row r="59" spans="2:82" ht="15.95" customHeight="1">
      <c r="U59" s="1032" t="s">
        <v>2200</v>
      </c>
      <c r="V59" s="1032"/>
      <c r="W59" s="1032"/>
      <c r="X59" s="1032"/>
      <c r="Y59" s="1032"/>
      <c r="Z59" s="526" t="str">
        <f>IF(AND(B9&lt;&gt;"処遇加算なし",F15=4),IF(V28="✓",1,IF(V29="✓",2,IF(V30="✓",3,""))),"")</f>
        <v/>
      </c>
      <c r="AA59" s="244"/>
      <c r="AB59" s="248"/>
      <c r="AC59" s="1032" t="s">
        <v>2200</v>
      </c>
      <c r="AD59" s="1032"/>
      <c r="AE59" s="1032"/>
      <c r="AF59" s="1032"/>
      <c r="AG59" s="1032"/>
      <c r="AH59" s="169">
        <f>IF(AND(F15&lt;&gt;4,F15&lt;&gt;5),0,IF(AV8="○",1,3))</f>
        <v>3</v>
      </c>
      <c r="AI59" s="252"/>
      <c r="AJ59" s="248"/>
      <c r="AK59" s="1032" t="s">
        <v>2200</v>
      </c>
      <c r="AL59" s="1032"/>
      <c r="AM59" s="1032"/>
      <c r="AN59" s="1032"/>
      <c r="AO59" s="1032"/>
      <c r="AP59" s="169">
        <f>IF(AV8="○",1,3)</f>
        <v>3</v>
      </c>
      <c r="AQ59" s="244"/>
      <c r="AR59" s="244"/>
      <c r="AS59" s="1004" t="str">
        <f>IF(OR(AND(Z59=1,AH59=3),AND(Z59=1,AP59=3),AND(Z59=2,AH58=3,AH59=3),AND(Z59=2,AP58=3,AP59=3)),"○","")</f>
        <v/>
      </c>
      <c r="AT59" s="1004"/>
      <c r="AU59" s="1004"/>
      <c r="AV59" s="1004"/>
      <c r="AW59" s="1004" t="str">
        <f>IF(OR(AND(Z59=1,AH58=2),AND(Z59=1,AP58=2),AND(Z59=2,AH58=2,AH59=2),AND(Z59=2,AP58=2,AP59=2)),"○","")</f>
        <v/>
      </c>
      <c r="AX59" s="1004"/>
      <c r="AY59" s="1004"/>
      <c r="AZ59" s="1004"/>
      <c r="BH59" s="250"/>
      <c r="BJ59" s="250"/>
      <c r="BK59" s="250"/>
      <c r="BL59" s="250"/>
      <c r="BM59" s="250"/>
      <c r="BN59" s="250"/>
      <c r="BO59" s="250"/>
      <c r="BP59" s="250"/>
      <c r="BQ59" s="250"/>
      <c r="BR59" s="250"/>
      <c r="BS59" s="250"/>
      <c r="BT59" s="250"/>
      <c r="BU59" s="250"/>
      <c r="BV59" s="250"/>
      <c r="BW59" s="250"/>
      <c r="BX59" s="250"/>
      <c r="BZ59" s="253"/>
    </row>
    <row r="60" spans="2:82" ht="15.95" customHeight="1">
      <c r="U60" s="1032" t="s">
        <v>2201</v>
      </c>
      <c r="V60" s="1032"/>
      <c r="W60" s="1032"/>
      <c r="X60" s="1032"/>
      <c r="Y60" s="1032"/>
      <c r="Z60" s="526" t="str">
        <f>IF(AND(B9&lt;&gt;"処遇加算なし",F15=4),IF(V32="✓",1,IF(V33="✓",2,"")),"")</f>
        <v/>
      </c>
      <c r="AA60" s="244"/>
      <c r="AB60" s="248"/>
      <c r="AC60" s="1032" t="s">
        <v>2201</v>
      </c>
      <c r="AD60" s="1032"/>
      <c r="AE60" s="1032"/>
      <c r="AF60" s="1032"/>
      <c r="AG60" s="1032"/>
      <c r="AH60" s="169">
        <f>IF(AND(F15&lt;&gt;4,F15&lt;&gt;5),0,IF(AW8="○",1,3))</f>
        <v>3</v>
      </c>
      <c r="AI60" s="252"/>
      <c r="AJ60" s="248"/>
      <c r="AK60" s="1032" t="s">
        <v>2201</v>
      </c>
      <c r="AL60" s="1032"/>
      <c r="AM60" s="1032"/>
      <c r="AN60" s="1032"/>
      <c r="AO60" s="1032"/>
      <c r="AP60" s="169">
        <f>IF(AW8="○",1,3)</f>
        <v>3</v>
      </c>
      <c r="AQ60" s="244"/>
      <c r="AR60" s="244"/>
      <c r="AS60" s="1005" t="str">
        <f>IF(OR(AND(Z60=1,AH60=3),AND(Z60=1,AP60=3)),"○","")</f>
        <v/>
      </c>
      <c r="AT60" s="1005"/>
      <c r="AU60" s="1005"/>
      <c r="AV60" s="1005"/>
      <c r="AW60" s="1005" t="str">
        <f>IF(OR(AND(Z60=1,AH60=2),AND(Z60=1,AP60=2)),"○","")</f>
        <v/>
      </c>
      <c r="AX60" s="1005"/>
      <c r="AY60" s="1005"/>
      <c r="AZ60" s="1005"/>
      <c r="BH60" s="250"/>
      <c r="BJ60" s="250"/>
      <c r="BK60" s="250"/>
      <c r="BL60" s="250"/>
      <c r="BM60" s="250"/>
      <c r="BN60" s="250"/>
      <c r="BO60" s="250"/>
      <c r="BP60" s="250"/>
      <c r="BQ60" s="250"/>
      <c r="BR60" s="250"/>
      <c r="BS60" s="250"/>
      <c r="BT60" s="250"/>
      <c r="BU60" s="250"/>
      <c r="BV60" s="250"/>
      <c r="BW60" s="250"/>
      <c r="BX60" s="250"/>
      <c r="BZ60" s="253"/>
    </row>
    <row r="61" spans="2:82" ht="15.95" customHeight="1">
      <c r="U61" s="1032" t="s">
        <v>2202</v>
      </c>
      <c r="V61" s="1032"/>
      <c r="W61" s="1032"/>
      <c r="X61" s="1032"/>
      <c r="Y61" s="1032"/>
      <c r="Z61" s="526" t="str">
        <f>IF(AND(B9&lt;&gt;"処遇加算なし",F15=4),IF(V36="✓",1,IF(V37="✓",2,"")),"")</f>
        <v/>
      </c>
      <c r="AA61" s="244"/>
      <c r="AB61" s="248"/>
      <c r="AC61" s="1032" t="s">
        <v>2202</v>
      </c>
      <c r="AD61" s="1032"/>
      <c r="AE61" s="1032"/>
      <c r="AF61" s="1032"/>
      <c r="AG61" s="1032"/>
      <c r="AH61" s="169">
        <f>IF(AND(F15&lt;&gt;4,F15&lt;&gt;5),0,IF(AX8="○",1,2))</f>
        <v>2</v>
      </c>
      <c r="AI61" s="252"/>
      <c r="AJ61" s="248"/>
      <c r="AK61" s="1032" t="s">
        <v>2202</v>
      </c>
      <c r="AL61" s="1032"/>
      <c r="AM61" s="1032"/>
      <c r="AN61" s="1032"/>
      <c r="AO61" s="1032"/>
      <c r="AP61" s="169">
        <f>IF(AX8="○",1,2)</f>
        <v>2</v>
      </c>
      <c r="AQ61" s="244"/>
      <c r="AR61" s="244"/>
      <c r="AS61" s="1004" t="str">
        <f>IF(OR(AND(Z61=1,AH61=2),AND(Z61=1,AP61=2)),"○","")</f>
        <v/>
      </c>
      <c r="AT61" s="1004"/>
      <c r="AU61" s="1004"/>
      <c r="AV61" s="1004"/>
      <c r="AW61" s="1017" t="str">
        <f>IF(OR((AD61-AL61)&lt;0,(AD61-AT61)&lt;0),"!","")</f>
        <v/>
      </c>
      <c r="AX61" s="1017"/>
      <c r="AY61" s="1017"/>
      <c r="AZ61" s="1017"/>
      <c r="BH61" s="250"/>
      <c r="BJ61" s="250"/>
      <c r="BK61" s="250"/>
      <c r="BL61" s="250"/>
      <c r="BM61" s="250"/>
      <c r="BN61" s="250"/>
      <c r="BO61" s="250"/>
      <c r="BP61" s="250"/>
      <c r="BQ61" s="250"/>
      <c r="BR61" s="250"/>
      <c r="BS61" s="250"/>
      <c r="BT61" s="250"/>
      <c r="BU61" s="250"/>
      <c r="BV61" s="250"/>
      <c r="BW61" s="250"/>
      <c r="BX61" s="250"/>
      <c r="BZ61" s="253"/>
    </row>
    <row r="62" spans="2:82" ht="15.95" customHeight="1">
      <c r="U62" s="1032" t="s">
        <v>2203</v>
      </c>
      <c r="V62" s="1032"/>
      <c r="W62" s="1032"/>
      <c r="X62" s="1032"/>
      <c r="Y62" s="1032"/>
      <c r="Z62" s="526" t="str">
        <f>IF(AND(B9&lt;&gt;"処遇加算なし",F15=4),IF(V40="✓",1,IF(V41="✓",2,"")),"")</f>
        <v/>
      </c>
      <c r="AA62" s="244"/>
      <c r="AB62" s="248"/>
      <c r="AC62" s="1032" t="s">
        <v>2203</v>
      </c>
      <c r="AD62" s="1032"/>
      <c r="AE62" s="1032"/>
      <c r="AF62" s="1032"/>
      <c r="AG62" s="1032"/>
      <c r="AH62" s="169">
        <f>IF(AND(F15&lt;&gt;4,F15&lt;&gt;5),0,IF(AY8="○",1,2))</f>
        <v>2</v>
      </c>
      <c r="AI62" s="252"/>
      <c r="AJ62" s="248"/>
      <c r="AK62" s="1032" t="s">
        <v>2203</v>
      </c>
      <c r="AL62" s="1032"/>
      <c r="AM62" s="1032"/>
      <c r="AN62" s="1032"/>
      <c r="AO62" s="1032"/>
      <c r="AP62" s="169">
        <f>IF(AY8="○",1,2)</f>
        <v>2</v>
      </c>
      <c r="AQ62" s="244"/>
      <c r="AR62" s="244"/>
      <c r="AS62" s="1004" t="str">
        <f>IF(OR(AND(Z62=1,AH62=2),AND(Z62=1,AP62=2)),"○","")</f>
        <v/>
      </c>
      <c r="AT62" s="1004"/>
      <c r="AU62" s="1004"/>
      <c r="AV62" s="1004"/>
      <c r="AW62" s="1017" t="str">
        <f>IF(OR((AD62-AL62)&lt;0,(AD62-AT62)&lt;0),"!","")</f>
        <v/>
      </c>
      <c r="AX62" s="1017"/>
      <c r="AY62" s="1017"/>
      <c r="AZ62" s="1017"/>
      <c r="BH62" s="250"/>
      <c r="BJ62" s="250"/>
      <c r="BK62" s="250"/>
      <c r="BL62" s="250"/>
      <c r="BM62" s="250"/>
      <c r="BN62" s="250"/>
      <c r="BO62" s="250"/>
      <c r="BP62" s="250"/>
      <c r="BQ62" s="250"/>
      <c r="BR62" s="250"/>
      <c r="BS62" s="250"/>
      <c r="BT62" s="250"/>
      <c r="BU62" s="250"/>
      <c r="BV62" s="250"/>
      <c r="BW62" s="250"/>
      <c r="BX62" s="250"/>
      <c r="BZ62" s="253"/>
    </row>
    <row r="63" spans="2:82" ht="15.95" customHeight="1">
      <c r="U63" s="1004" t="s">
        <v>2204</v>
      </c>
      <c r="V63" s="1004"/>
      <c r="W63" s="1004"/>
      <c r="X63" s="1004"/>
      <c r="Y63" s="1004"/>
      <c r="Z63" s="526" t="str">
        <f>IF(AND(B9&lt;&gt;"処遇加算なし",F15=4),IF(V44="✓",1,IF(V45="✓",2,"")),"")</f>
        <v/>
      </c>
      <c r="AA63" s="244"/>
      <c r="AB63" s="248"/>
      <c r="AC63" s="1004" t="s">
        <v>2204</v>
      </c>
      <c r="AD63" s="1004"/>
      <c r="AE63" s="1004"/>
      <c r="AF63" s="1004"/>
      <c r="AG63" s="1004"/>
      <c r="AH63" s="169">
        <f>IF(AND(F15&lt;&gt;4,F15&lt;&gt;5),0,IF(AZ8="○",1,2))</f>
        <v>2</v>
      </c>
      <c r="AI63" s="252"/>
      <c r="AJ63" s="248"/>
      <c r="AK63" s="1004" t="s">
        <v>2204</v>
      </c>
      <c r="AL63" s="1004"/>
      <c r="AM63" s="1004"/>
      <c r="AN63" s="1004"/>
      <c r="AO63" s="1004"/>
      <c r="AP63" s="169">
        <f>IF(AZ8="○",1,2)</f>
        <v>2</v>
      </c>
      <c r="AQ63" s="244"/>
      <c r="AR63" s="244"/>
      <c r="AS63" s="1004" t="str">
        <f>IF(OR(AND(Z63=1,AH63=2),AND(Z63=1,AP63=2)),"○","")</f>
        <v/>
      </c>
      <c r="AT63" s="1004"/>
      <c r="AU63" s="1004"/>
      <c r="AV63" s="1004"/>
      <c r="AW63" s="1017" t="str">
        <f>IF(OR((AD63-AL63)&lt;0,(AD63-AT63)&lt;0),"!","")</f>
        <v/>
      </c>
      <c r="AX63" s="1017"/>
      <c r="AY63" s="1017"/>
      <c r="AZ63" s="1017"/>
      <c r="BH63" s="250"/>
      <c r="BJ63" s="250"/>
      <c r="BK63" s="250"/>
      <c r="BL63" s="250"/>
      <c r="BM63" s="250"/>
      <c r="BN63" s="250"/>
      <c r="BO63" s="250"/>
      <c r="BP63" s="250"/>
      <c r="BQ63" s="250"/>
      <c r="BR63" s="250"/>
      <c r="BS63" s="250"/>
      <c r="BT63" s="250"/>
      <c r="BU63" s="250"/>
      <c r="BV63" s="250"/>
      <c r="BW63" s="250"/>
      <c r="BX63" s="250"/>
      <c r="BZ63" s="253"/>
    </row>
    <row r="64" spans="2:82" ht="15.95" customHeight="1">
      <c r="BH64" s="196"/>
      <c r="BI64" s="196"/>
      <c r="BJ64" s="196"/>
      <c r="BK64" s="196"/>
      <c r="BL64" s="196"/>
      <c r="BM64" s="196"/>
      <c r="BN64" s="196"/>
      <c r="BO64" s="196"/>
      <c r="BP64" s="196"/>
      <c r="BQ64" s="196"/>
      <c r="BR64" s="196"/>
      <c r="BS64" s="196"/>
      <c r="BT64" s="196"/>
      <c r="BU64" s="196"/>
      <c r="BV64" s="196"/>
      <c r="BW64" s="196"/>
      <c r="BX64" s="196"/>
    </row>
    <row r="65" spans="20:63" ht="15.95" customHeight="1">
      <c r="BK65" s="196"/>
    </row>
    <row r="66" spans="20:63" ht="15.95" customHeight="1"/>
    <row r="67" spans="20:63" ht="15.95" customHeight="1">
      <c r="T67" s="170">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86"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87"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88"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89"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9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91"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92"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93"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94"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95"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96"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97"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98"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99"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2"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53"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54"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55"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56"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57"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8"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59"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60"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61"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62"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3"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36"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2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20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2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2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2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2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2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2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2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2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2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2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2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2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2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2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2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2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2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21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22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22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 type="list" allowBlank="1" showInputMessage="1" showErrorMessage="1">
          <x14:formula1>
            <xm:f>【参考】数式用3!$A$3:$A$49</xm:f>
          </x14:formula1>
          <xm:sqref>J5:L5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G50" sqref="G50:K50"/>
    </sheetView>
  </sheetViews>
  <sheetFormatPr defaultRowHeight="13.5"/>
  <cols>
    <col min="1" max="1" width="1.625" style="170" customWidth="1"/>
    <col min="2" max="5" width="2.25" style="170" customWidth="1"/>
    <col min="6" max="6" width="2.375" style="170" customWidth="1"/>
    <col min="7" max="9" width="2.125" style="170" customWidth="1"/>
    <col min="10" max="10" width="1.875" style="170" customWidth="1"/>
    <col min="11" max="12" width="2.125" style="170" customWidth="1"/>
    <col min="13" max="13" width="2.375" style="170" customWidth="1"/>
    <col min="14" max="15" width="2.125" style="170" customWidth="1"/>
    <col min="16" max="16" width="2.75" style="170" customWidth="1"/>
    <col min="17" max="19" width="2.125" style="170" customWidth="1"/>
    <col min="20" max="20" width="1.375" style="170" customWidth="1"/>
    <col min="21" max="30" width="2.125" style="170" customWidth="1"/>
    <col min="31" max="31" width="2.5" style="170" customWidth="1"/>
    <col min="32" max="32" width="2.75" style="170" customWidth="1"/>
    <col min="33" max="38" width="2.125" style="170" customWidth="1"/>
    <col min="39" max="39" width="2.75" style="170" customWidth="1"/>
    <col min="40" max="40" width="2.5" style="170" customWidth="1"/>
    <col min="41" max="42" width="2.125" style="170" customWidth="1"/>
    <col min="43" max="43" width="1.625" style="170" customWidth="1"/>
    <col min="44" max="44" width="2" style="170" customWidth="1"/>
    <col min="45" max="62" width="2.875" style="170" customWidth="1"/>
    <col min="63" max="72" width="2.25" style="170" customWidth="1"/>
    <col min="73" max="73" width="3.125" style="170" customWidth="1"/>
    <col min="74" max="75" width="2.25" style="170" customWidth="1"/>
    <col min="76" max="76" width="3" style="170" customWidth="1"/>
    <col min="77" max="78" width="2.25" style="170" customWidth="1"/>
    <col min="79" max="81" width="2.125" style="170" customWidth="1"/>
    <col min="82" max="82" width="2.375" style="170" customWidth="1"/>
    <col min="83" max="85" width="2.375" style="170" hidden="1" customWidth="1"/>
    <col min="86" max="86" width="3.125" style="170" hidden="1" customWidth="1"/>
    <col min="87" max="88" width="2.375" style="170" hidden="1" customWidth="1"/>
    <col min="89" max="92" width="2.375" style="170" customWidth="1"/>
    <col min="93" max="102" width="1.625" style="170" customWidth="1"/>
    <col min="103" max="16384" width="9" style="170"/>
  </cols>
  <sheetData>
    <row r="1" spans="1:88" ht="18" customHeight="1">
      <c r="B1" s="171" t="s">
        <v>2286</v>
      </c>
      <c r="M1" s="172"/>
      <c r="N1" s="1056" t="s">
        <v>2414</v>
      </c>
      <c r="O1" s="1056"/>
      <c r="P1" s="1056"/>
      <c r="Q1" s="1056"/>
      <c r="R1" s="1056"/>
      <c r="S1" s="1056"/>
      <c r="T1" s="1056"/>
      <c r="U1" s="1056"/>
      <c r="V1" s="1056"/>
      <c r="W1" s="1056"/>
      <c r="X1" s="1056"/>
      <c r="Y1" s="1056"/>
      <c r="Z1" s="1056"/>
      <c r="AA1" s="1056"/>
      <c r="AB1" s="1056"/>
      <c r="AC1" s="1056"/>
      <c r="AD1" s="1056"/>
      <c r="AE1" s="1056"/>
      <c r="AF1" s="1175" t="s">
        <v>25</v>
      </c>
      <c r="AG1" s="1175"/>
      <c r="AH1" s="1175"/>
      <c r="AI1" s="1176" t="str">
        <f>IF(G5="","",G5)</f>
        <v/>
      </c>
      <c r="AJ1" s="1176"/>
      <c r="AK1" s="1176"/>
      <c r="AL1" s="1176"/>
      <c r="AM1" s="1176"/>
      <c r="AN1" s="1176"/>
      <c r="AO1" s="1176"/>
      <c r="AP1" s="1176"/>
      <c r="AS1" s="1000" t="str">
        <f>B9&amp;G9&amp;L9</f>
        <v/>
      </c>
      <c r="AT1" s="1001"/>
      <c r="AU1" s="1001"/>
      <c r="AV1" s="1001"/>
      <c r="AW1" s="1001"/>
      <c r="AX1" s="1001"/>
      <c r="AY1" s="1001"/>
      <c r="AZ1" s="1001"/>
      <c r="BA1" s="1001"/>
      <c r="BB1" s="1001"/>
      <c r="BC1" s="1001"/>
      <c r="BD1" s="1001"/>
      <c r="BE1" s="1002"/>
      <c r="BF1" s="999" t="str">
        <f>IFERROR(VLOOKUP(Y5,【参考】数式用!$AJ$2:$AK$24,2,FALSE),"")</f>
        <v/>
      </c>
      <c r="BG1" s="999"/>
      <c r="BH1" s="999"/>
      <c r="BI1" s="999"/>
      <c r="BJ1" s="999"/>
      <c r="BK1" s="999"/>
      <c r="BL1" s="999"/>
      <c r="BM1" s="999"/>
      <c r="BN1" s="999"/>
      <c r="BO1" s="999"/>
      <c r="BP1" s="999"/>
      <c r="CE1" s="173" t="s">
        <v>2374</v>
      </c>
    </row>
    <row r="2" spans="1:88" s="174" customFormat="1" ht="19.5" customHeight="1" thickBot="1">
      <c r="C2" s="172"/>
      <c r="D2" s="172"/>
      <c r="E2" s="172"/>
      <c r="F2" s="172"/>
      <c r="G2" s="172"/>
      <c r="H2" s="172"/>
      <c r="I2" s="172"/>
      <c r="J2" s="172"/>
      <c r="K2" s="172"/>
      <c r="L2" s="172"/>
      <c r="M2" s="172"/>
      <c r="N2" s="1056"/>
      <c r="O2" s="1056"/>
      <c r="P2" s="1056"/>
      <c r="Q2" s="1056"/>
      <c r="R2" s="1056"/>
      <c r="S2" s="1056"/>
      <c r="T2" s="1056"/>
      <c r="U2" s="1056"/>
      <c r="V2" s="1056"/>
      <c r="W2" s="1056"/>
      <c r="X2" s="1056"/>
      <c r="Y2" s="1056"/>
      <c r="Z2" s="1056"/>
      <c r="AA2" s="1056"/>
      <c r="AB2" s="1056"/>
      <c r="AC2" s="1056"/>
      <c r="AD2" s="1056"/>
      <c r="AE2" s="1056"/>
      <c r="AF2" s="172"/>
      <c r="AG2" s="172"/>
      <c r="AH2" s="172"/>
      <c r="AI2" s="172"/>
      <c r="AJ2" s="172"/>
      <c r="AK2" s="172"/>
      <c r="AL2" s="172"/>
      <c r="AM2" s="172"/>
      <c r="AN2" s="172"/>
      <c r="AO2" s="172"/>
      <c r="AP2" s="172"/>
      <c r="AQ2" s="175"/>
      <c r="AR2" s="175"/>
      <c r="CE2" s="987" t="s">
        <v>2377</v>
      </c>
      <c r="CF2" s="987"/>
      <c r="CG2" s="987"/>
      <c r="CH2" s="987"/>
      <c r="CI2" s="1177" t="str">
        <f>IF(AI1&lt;&gt;"",1,"")</f>
        <v/>
      </c>
      <c r="CJ2" s="1178"/>
    </row>
    <row r="3" spans="1:88" ht="15.75" customHeight="1">
      <c r="B3" s="176" t="s">
        <v>2165</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S3" s="178"/>
      <c r="AT3" s="179" t="s">
        <v>2312</v>
      </c>
      <c r="AU3" s="180"/>
      <c r="AV3" s="180"/>
      <c r="AW3" s="180"/>
      <c r="AX3" s="180"/>
      <c r="AY3" s="180"/>
      <c r="AZ3" s="180"/>
      <c r="BA3" s="181"/>
      <c r="CE3" s="987" t="s">
        <v>2371</v>
      </c>
      <c r="CF3" s="987"/>
      <c r="CG3" s="987"/>
      <c r="CH3" s="987"/>
      <c r="CI3" s="1179" t="str">
        <f>IF(AND(L9="ベア加算",Q49="ベア加算"),1,"")</f>
        <v/>
      </c>
      <c r="CJ3" s="1180"/>
    </row>
    <row r="4" spans="1:88" ht="25.5" customHeight="1">
      <c r="B4" s="1072" t="s">
        <v>2287</v>
      </c>
      <c r="C4" s="1072"/>
      <c r="D4" s="1072"/>
      <c r="E4" s="1072"/>
      <c r="F4" s="1072"/>
      <c r="G4" s="1072" t="s">
        <v>0</v>
      </c>
      <c r="H4" s="1072"/>
      <c r="I4" s="1072"/>
      <c r="J4" s="1068" t="s">
        <v>1</v>
      </c>
      <c r="K4" s="1068"/>
      <c r="L4" s="1068"/>
      <c r="M4" s="1068"/>
      <c r="N4" s="1068"/>
      <c r="O4" s="1068"/>
      <c r="P4" s="1073" t="s">
        <v>2157</v>
      </c>
      <c r="Q4" s="1074"/>
      <c r="R4" s="1074"/>
      <c r="S4" s="1075" t="s">
        <v>2</v>
      </c>
      <c r="T4" s="1076"/>
      <c r="U4" s="1076"/>
      <c r="V4" s="1076"/>
      <c r="W4" s="1076"/>
      <c r="X4" s="1076"/>
      <c r="Y4" s="1068" t="s">
        <v>3</v>
      </c>
      <c r="Z4" s="1068"/>
      <c r="AA4" s="1068"/>
      <c r="AB4" s="1068"/>
      <c r="AC4" s="1068"/>
      <c r="AD4" s="1068"/>
      <c r="AE4" s="1068" t="s">
        <v>2154</v>
      </c>
      <c r="AF4" s="1068"/>
      <c r="AG4" s="1068"/>
      <c r="AH4" s="1068"/>
      <c r="AI4" s="1068" t="s">
        <v>2155</v>
      </c>
      <c r="AJ4" s="1068"/>
      <c r="AK4" s="1068"/>
      <c r="AL4" s="1068"/>
      <c r="AM4" s="1068" t="s">
        <v>2153</v>
      </c>
      <c r="AN4" s="1068"/>
      <c r="AO4" s="1068"/>
      <c r="AP4" s="1068"/>
      <c r="AS4" s="182"/>
      <c r="AT4" s="1008" t="s">
        <v>2248</v>
      </c>
      <c r="AU4" s="1008" t="s">
        <v>2199</v>
      </c>
      <c r="AV4" s="1008" t="s">
        <v>2200</v>
      </c>
      <c r="AW4" s="1008" t="s">
        <v>2201</v>
      </c>
      <c r="AX4" s="1008" t="s">
        <v>2202</v>
      </c>
      <c r="AY4" s="1008" t="s">
        <v>2203</v>
      </c>
      <c r="AZ4" s="1008" t="s">
        <v>2247</v>
      </c>
      <c r="BA4" s="183"/>
      <c r="CE4" s="987" t="s">
        <v>2376</v>
      </c>
      <c r="CF4" s="987"/>
      <c r="CG4" s="987"/>
      <c r="CH4" s="987"/>
      <c r="CI4" s="978" t="str">
        <f>IF(OR(OR(G49="処遇加算Ⅰ",G49="処遇加算Ⅱ"),OR(AS48="処遇加算Ⅰ",AS48="処遇加算Ⅱ")),1,"")</f>
        <v/>
      </c>
      <c r="CJ4" s="979"/>
    </row>
    <row r="5" spans="1:88" ht="33" customHeight="1">
      <c r="B5" s="1079"/>
      <c r="C5" s="1079"/>
      <c r="D5" s="1079"/>
      <c r="E5" s="1079"/>
      <c r="F5" s="1079"/>
      <c r="G5" s="1080"/>
      <c r="H5" s="1080"/>
      <c r="I5" s="1080"/>
      <c r="J5" s="1081"/>
      <c r="K5" s="1081"/>
      <c r="L5" s="1081"/>
      <c r="M5" s="1082"/>
      <c r="N5" s="1082"/>
      <c r="O5" s="1082"/>
      <c r="P5" s="1083" t="str">
        <f>IF(Y5="","",IFERROR(INDEX(【参考】数式用3!$G$3:$I$451,MATCH(M5,【参考】数式用3!$F$3:$F$451,0),MATCH(VLOOKUP(Y5,【参考】数式用3!$J$2:$K$28,2,FALSE),【参考】数式用3!$G$2:$I$2,0)),10))</f>
        <v/>
      </c>
      <c r="Q5" s="1084"/>
      <c r="R5" s="1084"/>
      <c r="S5" s="1085"/>
      <c r="T5" s="1086"/>
      <c r="U5" s="1086"/>
      <c r="V5" s="1086"/>
      <c r="W5" s="1086"/>
      <c r="X5" s="1087"/>
      <c r="Y5" s="1069"/>
      <c r="Z5" s="1069"/>
      <c r="AA5" s="1069"/>
      <c r="AB5" s="1069"/>
      <c r="AC5" s="1069"/>
      <c r="AD5" s="1069"/>
      <c r="AE5" s="1037"/>
      <c r="AF5" s="1038"/>
      <c r="AG5" s="1038"/>
      <c r="AH5" s="1039"/>
      <c r="AI5" s="1037"/>
      <c r="AJ5" s="1038"/>
      <c r="AK5" s="1038"/>
      <c r="AL5" s="1039"/>
      <c r="AM5" s="1040">
        <f>AE5-AI5</f>
        <v>0</v>
      </c>
      <c r="AN5" s="1041"/>
      <c r="AO5" s="1041"/>
      <c r="AP5" s="1042"/>
      <c r="AS5" s="182"/>
      <c r="AT5" s="1008"/>
      <c r="AU5" s="1008"/>
      <c r="AV5" s="1008"/>
      <c r="AW5" s="1008"/>
      <c r="AX5" s="1008"/>
      <c r="AY5" s="1008"/>
      <c r="AZ5" s="1008"/>
      <c r="BA5" s="183"/>
      <c r="CE5" s="987" t="s">
        <v>2370</v>
      </c>
      <c r="CF5" s="987"/>
      <c r="CG5" s="987"/>
      <c r="CH5" s="987"/>
      <c r="CI5" s="978" t="str">
        <f>IF(OR(G49="処遇加算Ⅰ",AS48="処遇加算Ⅰ"),1,"")</f>
        <v/>
      </c>
      <c r="CJ5" s="979"/>
    </row>
    <row r="6" spans="1:88" ht="10.5" customHeight="1">
      <c r="B6" s="184"/>
      <c r="C6" s="184"/>
      <c r="D6" s="184"/>
      <c r="E6" s="184"/>
      <c r="F6" s="184"/>
      <c r="G6" s="185"/>
      <c r="H6" s="185"/>
      <c r="I6" s="185"/>
      <c r="J6" s="185"/>
      <c r="K6" s="185"/>
      <c r="L6" s="185"/>
      <c r="M6" s="185"/>
      <c r="N6" s="185"/>
      <c r="O6" s="185"/>
      <c r="P6" s="186"/>
      <c r="Q6" s="186"/>
      <c r="R6" s="186"/>
      <c r="S6" s="186"/>
      <c r="T6" s="186"/>
      <c r="U6" s="186"/>
      <c r="V6" s="186"/>
      <c r="W6" s="186"/>
      <c r="X6" s="186"/>
      <c r="Y6" s="186"/>
      <c r="Z6" s="186"/>
      <c r="AA6" s="186"/>
      <c r="AB6" s="186"/>
      <c r="AC6" s="186"/>
      <c r="AD6" s="186"/>
      <c r="AE6" s="186"/>
      <c r="AF6" s="186"/>
      <c r="AG6" s="186"/>
      <c r="AH6" s="187"/>
      <c r="AI6" s="187"/>
      <c r="AJ6" s="187"/>
      <c r="AK6" s="187"/>
      <c r="AL6" s="187"/>
      <c r="AM6" s="188"/>
      <c r="AN6" s="188"/>
      <c r="AO6" s="188"/>
      <c r="AP6" s="188"/>
      <c r="AS6" s="182"/>
      <c r="AT6" s="1008"/>
      <c r="AU6" s="1008"/>
      <c r="AV6" s="1008"/>
      <c r="AW6" s="1008"/>
      <c r="AX6" s="1008"/>
      <c r="AY6" s="1008"/>
      <c r="AZ6" s="1008"/>
      <c r="BA6" s="183"/>
      <c r="CE6" s="987" t="s">
        <v>2373</v>
      </c>
      <c r="CF6" s="987"/>
      <c r="CG6" s="987"/>
      <c r="CH6" s="987"/>
      <c r="CI6" s="978"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79"/>
    </row>
    <row r="7" spans="1:88" ht="15" customHeight="1">
      <c r="B7" s="189" t="s">
        <v>2205</v>
      </c>
      <c r="C7" s="177"/>
      <c r="D7" s="177"/>
      <c r="E7" s="177"/>
      <c r="F7" s="177"/>
      <c r="G7" s="177"/>
      <c r="H7" s="177"/>
      <c r="I7" s="177"/>
      <c r="J7" s="177"/>
      <c r="K7" s="177"/>
      <c r="L7" s="177"/>
      <c r="M7" s="177"/>
      <c r="N7" s="177"/>
      <c r="O7" s="177"/>
      <c r="P7" s="177"/>
      <c r="Q7" s="177"/>
      <c r="R7" s="177"/>
      <c r="S7" s="177"/>
      <c r="T7" s="177"/>
      <c r="U7" s="177"/>
      <c r="V7" s="190" t="s">
        <v>2252</v>
      </c>
      <c r="W7" s="177"/>
      <c r="X7" s="177"/>
      <c r="Y7" s="177"/>
      <c r="Z7" s="177"/>
      <c r="AA7" s="177"/>
      <c r="AB7" s="177"/>
      <c r="AC7" s="177"/>
      <c r="AD7" s="177"/>
      <c r="AE7" s="177"/>
      <c r="AF7" s="177"/>
      <c r="AG7" s="177"/>
      <c r="AH7" s="177"/>
      <c r="AI7" s="177"/>
      <c r="AJ7" s="177"/>
      <c r="AK7" s="177"/>
      <c r="AL7" s="177"/>
      <c r="AM7" s="177"/>
      <c r="AN7" s="177"/>
      <c r="AO7" s="177"/>
      <c r="AP7" s="177"/>
      <c r="AS7" s="182"/>
      <c r="AT7" s="1008"/>
      <c r="AU7" s="1008"/>
      <c r="AV7" s="1008"/>
      <c r="AW7" s="1008"/>
      <c r="AX7" s="1008"/>
      <c r="AY7" s="1008"/>
      <c r="AZ7" s="1008"/>
      <c r="BA7" s="183"/>
      <c r="CE7" s="1168" t="s">
        <v>2372</v>
      </c>
      <c r="CF7" s="1168"/>
      <c r="CG7" s="1168"/>
      <c r="CH7" s="1168"/>
      <c r="CI7" s="978" t="str">
        <f>IF(AND(AH62=1,AD41=""),1,"")</f>
        <v/>
      </c>
      <c r="CJ7" s="979"/>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997" t="s">
        <v>12</v>
      </c>
      <c r="U8" s="998"/>
      <c r="V8" s="1050" t="str">
        <f>IFERROR(IF(VLOOKUP(AS1,【参考】数式用2!E6:L23,3,FALSE)="","",VLOOKUP(AS1,【参考】数式用2!E6:L23,3,FALSE)),"")</f>
        <v/>
      </c>
      <c r="W8" s="1051"/>
      <c r="X8" s="1051"/>
      <c r="Y8" s="1051"/>
      <c r="Z8" s="1052"/>
      <c r="AA8" s="1033" t="str">
        <f>IFERROR(VLOOKUP(AS1,【参考】数式用2!E6:L23,4,FALSE),"")</f>
        <v/>
      </c>
      <c r="AB8" s="1033"/>
      <c r="AC8" s="1033"/>
      <c r="AD8" s="1033"/>
      <c r="AE8" s="1033"/>
      <c r="AF8" s="1033"/>
      <c r="AG8" s="1033"/>
      <c r="AH8" s="1033"/>
      <c r="AI8" s="1033"/>
      <c r="AJ8" s="1033"/>
      <c r="AK8" s="1033"/>
      <c r="AL8" s="1033"/>
      <c r="AM8" s="1033"/>
      <c r="AN8" s="1033"/>
      <c r="AO8" s="1033"/>
      <c r="AP8" s="1034"/>
      <c r="AS8" s="182"/>
      <c r="AT8" s="1165" t="str">
        <f>IF(L9="ベア加算","",IF(OR(V8="新加算Ⅰ",V8="新加算Ⅱ",V8="新加算Ⅲ",V8="新加算Ⅳ"),"○",""))</f>
        <v/>
      </c>
      <c r="AU8" s="116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5" t="str">
        <f>IF(OR(V8="新加算Ⅰ",V8="新加算Ⅱ",V8="新加算Ⅲ",V8="新加算Ⅴ(１)",V8="新加算Ⅴ(３)",V8="新加算Ⅴ(８)"),"○","")</f>
        <v/>
      </c>
      <c r="AX8" s="1165" t="str">
        <f>IF(OR(V8="新加算Ⅰ",V8="新加算Ⅱ",V8="新加算Ⅴ(１)",V8="新加算Ⅴ(２)",V8="新加算Ⅴ(３)",V8="新加算Ⅴ(４)",V8="新加算Ⅴ(５)",V8="新加算Ⅴ(６)",V8="新加算Ⅴ(７)",V8="新加算Ⅴ(９)",V8="新加算Ⅴ(10)",V8="新加算Ⅴ(12)"),"○","")</f>
        <v/>
      </c>
      <c r="AY8" s="1165" t="str">
        <f>IF(OR(V8="新加算Ⅰ",V8="新加算Ⅴ(１)",V8="新加算Ⅴ(２)",V8="新加算Ⅴ(５)",V8="新加算Ⅴ(７)",V8="新加算Ⅴ(10)"),"○","")</f>
        <v/>
      </c>
      <c r="AZ8" s="1165" t="str">
        <f>IF(OR(V8="新加算Ⅰ",V8="新加算Ⅱ",V8="新加算Ⅴ(１)",V8="新加算Ⅴ(２)",V8="新加算Ⅴ(３)",V8="新加算Ⅴ(４)",V8="新加算Ⅴ(５)",V8="新加算Ⅴ(６)",V8="新加算Ⅴ(７)",V8="新加算Ⅴ(９)",V8="新加算Ⅴ(10)",V8="新加算Ⅴ(12)"),"○","")</f>
        <v/>
      </c>
      <c r="BA8" s="183"/>
      <c r="CE8" s="1168" t="s">
        <v>2372</v>
      </c>
      <c r="CF8" s="1168"/>
      <c r="CG8" s="1168"/>
      <c r="CH8" s="1168"/>
      <c r="CI8" s="978" t="str">
        <f>IF(AND(AP62=1,AL41=""),1,"")</f>
        <v/>
      </c>
      <c r="CJ8" s="979"/>
    </row>
    <row r="9" spans="1:88" ht="26.25" customHeight="1">
      <c r="B9" s="1093"/>
      <c r="C9" s="1094"/>
      <c r="D9" s="1094"/>
      <c r="E9" s="1094"/>
      <c r="F9" s="1095"/>
      <c r="G9" s="1096"/>
      <c r="H9" s="1097"/>
      <c r="I9" s="1097"/>
      <c r="J9" s="1097"/>
      <c r="K9" s="1098"/>
      <c r="L9" s="1099"/>
      <c r="M9" s="1100"/>
      <c r="N9" s="1100"/>
      <c r="O9" s="1100"/>
      <c r="P9" s="1101"/>
      <c r="Q9" s="1088" t="s">
        <v>2195</v>
      </c>
      <c r="R9" s="1089"/>
      <c r="S9" s="1089"/>
      <c r="T9" s="997"/>
      <c r="U9" s="998"/>
      <c r="V9" s="1053" t="str">
        <f>IFERROR(VLOOKUP(Y5,【参考】数式用!$A$5:$AB$29,MATCH(V8,【参考】数式用!$B$4:$AB$4,0)+1,FALSE),"")</f>
        <v/>
      </c>
      <c r="W9" s="1054"/>
      <c r="X9" s="1054"/>
      <c r="Y9" s="1054"/>
      <c r="Z9" s="1055"/>
      <c r="AA9" s="1035"/>
      <c r="AB9" s="1035"/>
      <c r="AC9" s="1035"/>
      <c r="AD9" s="1035"/>
      <c r="AE9" s="1035"/>
      <c r="AF9" s="1035"/>
      <c r="AG9" s="1035"/>
      <c r="AH9" s="1035"/>
      <c r="AI9" s="1035"/>
      <c r="AJ9" s="1035"/>
      <c r="AK9" s="1035"/>
      <c r="AL9" s="1035"/>
      <c r="AM9" s="1035"/>
      <c r="AN9" s="1035"/>
      <c r="AO9" s="1035"/>
      <c r="AP9" s="1036"/>
      <c r="AS9" s="182"/>
      <c r="AT9" s="1166"/>
      <c r="AU9" s="1166"/>
      <c r="AV9" s="1166"/>
      <c r="AW9" s="1166"/>
      <c r="AX9" s="1166"/>
      <c r="AY9" s="1166"/>
      <c r="AZ9" s="1166"/>
      <c r="BA9" s="183"/>
      <c r="CE9" s="987" t="s">
        <v>2372</v>
      </c>
      <c r="CF9" s="987"/>
      <c r="CG9" s="987"/>
      <c r="CH9" s="987"/>
      <c r="CI9" s="978" t="str">
        <f>IF(OR(AH62=1,AP62=1),1,"")</f>
        <v/>
      </c>
      <c r="CJ9" s="979"/>
    </row>
    <row r="10" spans="1:88" ht="11.25" customHeight="1">
      <c r="B10" s="1104" t="str">
        <f>IFERROR(VLOOKUP(Y5,【参考】数式用!$A$5:$J$29,MATCH(B9,【参考】数式用!$B$4:$J$4,0)+1,0),"")</f>
        <v/>
      </c>
      <c r="C10" s="1105"/>
      <c r="D10" s="1105"/>
      <c r="E10" s="1105"/>
      <c r="F10" s="1106"/>
      <c r="G10" s="1104" t="str">
        <f>IFERROR(VLOOKUP(Y5,【参考】数式用!$A$5:$J$29,MATCH(G9,【参考】数式用!$B$4:$J$4,0)+1,0),"")</f>
        <v/>
      </c>
      <c r="H10" s="1105"/>
      <c r="I10" s="1105"/>
      <c r="J10" s="1105"/>
      <c r="K10" s="1106"/>
      <c r="L10" s="1104" t="str">
        <f>IFERROR(VLOOKUP(Y5,【参考】数式用!$A$5:$J$29,MATCH(L9,【参考】数式用!$B$4:$J$4,0)+1,0),"")</f>
        <v/>
      </c>
      <c r="M10" s="1105"/>
      <c r="N10" s="1105"/>
      <c r="O10" s="1105"/>
      <c r="P10" s="1106"/>
      <c r="Q10" s="1110">
        <f>SUM(B10,G10,L10)</f>
        <v>0</v>
      </c>
      <c r="R10" s="1111"/>
      <c r="S10" s="1111"/>
      <c r="T10" s="191"/>
      <c r="U10" s="191"/>
      <c r="V10" s="192" t="s">
        <v>2253</v>
      </c>
      <c r="W10" s="193"/>
      <c r="X10" s="193"/>
      <c r="Y10" s="193"/>
      <c r="Z10" s="193"/>
      <c r="AA10" s="194"/>
      <c r="AB10" s="194"/>
      <c r="AC10" s="194"/>
      <c r="AD10" s="194"/>
      <c r="AE10" s="194"/>
      <c r="AF10" s="195"/>
      <c r="AG10" s="195"/>
      <c r="AH10" s="195"/>
      <c r="AI10" s="195"/>
      <c r="AJ10" s="195"/>
      <c r="AK10" s="195"/>
      <c r="AL10" s="195"/>
      <c r="AM10" s="195"/>
      <c r="AN10" s="194"/>
      <c r="AO10" s="194"/>
      <c r="AP10" s="196"/>
      <c r="AS10" s="182"/>
      <c r="AT10" s="197"/>
      <c r="AU10" s="197"/>
      <c r="AV10" s="197"/>
      <c r="AW10" s="197"/>
      <c r="AX10" s="197"/>
      <c r="AY10" s="197"/>
      <c r="AZ10" s="197"/>
      <c r="BA10" s="183"/>
      <c r="CE10" s="987" t="s">
        <v>2375</v>
      </c>
      <c r="CF10" s="987"/>
      <c r="CG10" s="987"/>
      <c r="CH10" s="987"/>
      <c r="CI10" s="978">
        <f>IF(OR(AH63=1,AP63=1),1,0)</f>
        <v>0</v>
      </c>
      <c r="CJ10" s="979"/>
    </row>
    <row r="11" spans="1:88" s="193" customFormat="1" ht="20.25" customHeight="1" thickBot="1">
      <c r="B11" s="1107"/>
      <c r="C11" s="1108"/>
      <c r="D11" s="1108"/>
      <c r="E11" s="1108"/>
      <c r="F11" s="1109"/>
      <c r="G11" s="1107"/>
      <c r="H11" s="1108"/>
      <c r="I11" s="1108"/>
      <c r="J11" s="1108"/>
      <c r="K11" s="1109"/>
      <c r="L11" s="1107"/>
      <c r="M11" s="1108"/>
      <c r="N11" s="1108"/>
      <c r="O11" s="1108"/>
      <c r="P11" s="1109"/>
      <c r="Q11" s="1110"/>
      <c r="R11" s="1111"/>
      <c r="S11" s="1111"/>
      <c r="T11" s="1067"/>
      <c r="U11" s="998"/>
      <c r="V11" s="1059" t="str">
        <f>IFERROR(IF(VLOOKUP(AS1,【参考】数式用2!E6:L23,5,FALSE)="","",VLOOKUP(AS1,【参考】数式用2!E6:L23,5,FALSE)),"")</f>
        <v/>
      </c>
      <c r="W11" s="1059"/>
      <c r="X11" s="1059"/>
      <c r="Y11" s="1059"/>
      <c r="Z11" s="1059"/>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8"/>
      <c r="AT11" s="1165" t="str">
        <f>IF(L9="ベア加算","",IF(OR(V11="新加算Ⅰ",V11="新加算Ⅱ",V11="新加算Ⅲ",V11="新加算Ⅳ"),"○",""))</f>
        <v/>
      </c>
      <c r="AU11" s="116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5" t="str">
        <f>IF(OR(V11="新加算Ⅰ",V11="新加算Ⅱ",V11="新加算Ⅲ",V11="新加算Ⅴ(１)",V11="新加算Ⅴ(３)",V11="新加算Ⅴ(８)"),"○","")</f>
        <v/>
      </c>
      <c r="AX11" s="1165" t="str">
        <f>IF(OR(V11="新加算Ⅰ",V11="新加算Ⅱ",V11="新加算Ⅴ(１)",V11="新加算Ⅴ(２)",V11="新加算Ⅴ(３)",V11="新加算Ⅴ(４)",V11="新加算Ⅴ(５)",V11="新加算Ⅴ(６)",V11="新加算Ⅴ(７)",V11="新加算Ⅴ(９)",V11="新加算Ⅴ(10)",V11="新加算Ⅴ(12)"),"○","")</f>
        <v/>
      </c>
      <c r="AY11" s="1165" t="str">
        <f>IF(OR(V11="新加算Ⅰ",V11="新加算Ⅴ(１)",V11="新加算Ⅴ(２)",V11="新加算Ⅴ(５)",V11="新加算Ⅴ(７)",V11="新加算Ⅴ(10)"),"○","")</f>
        <v/>
      </c>
      <c r="AZ11" s="1165" t="str">
        <f>IF(OR(V11="新加算Ⅰ",V11="新加算Ⅱ",V11="新加算Ⅴ(１)",V11="新加算Ⅴ(２)",V11="新加算Ⅴ(３)",V11="新加算Ⅴ(４)",V11="新加算Ⅴ(５)",V11="新加算Ⅴ(６)",V11="新加算Ⅴ(７)",V11="新加算Ⅴ(９)",V11="新加算Ⅴ(10)",V11="新加算Ⅴ(12)"),"○","")</f>
        <v/>
      </c>
      <c r="BA11" s="199"/>
    </row>
    <row r="12" spans="1:88" ht="25.5" customHeight="1" thickBot="1">
      <c r="A12" s="177"/>
      <c r="B12" s="107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78"/>
      <c r="D12" s="1078"/>
      <c r="E12" s="1078"/>
      <c r="F12" s="1078"/>
      <c r="G12" s="1078"/>
      <c r="H12" s="1078"/>
      <c r="I12" s="1078"/>
      <c r="J12" s="1078"/>
      <c r="K12" s="1078"/>
      <c r="L12" s="1078"/>
      <c r="M12" s="1078"/>
      <c r="N12" s="1078"/>
      <c r="O12" s="1078"/>
      <c r="P12" s="1078"/>
      <c r="Q12" s="1078"/>
      <c r="R12" s="1078"/>
      <c r="S12" s="1078"/>
      <c r="T12" s="1067"/>
      <c r="U12" s="998"/>
      <c r="V12" s="1058" t="str">
        <f>IFERROR(VLOOKUP(Y5,【参考】数式用!$A$5:$AB$29,MATCH(V11,【参考】数式用!$B$4:$AB$4,0)+1,FALSE),"")</f>
        <v/>
      </c>
      <c r="W12" s="1058"/>
      <c r="X12" s="1058"/>
      <c r="Y12" s="1058"/>
      <c r="Z12" s="1058"/>
      <c r="AA12" s="1035"/>
      <c r="AB12" s="1035"/>
      <c r="AC12" s="1035"/>
      <c r="AD12" s="1035"/>
      <c r="AE12" s="1035"/>
      <c r="AF12" s="1035"/>
      <c r="AG12" s="1035"/>
      <c r="AH12" s="1035"/>
      <c r="AI12" s="1035"/>
      <c r="AJ12" s="1035"/>
      <c r="AK12" s="1035"/>
      <c r="AL12" s="1035"/>
      <c r="AM12" s="1035"/>
      <c r="AN12" s="1035"/>
      <c r="AO12" s="1035"/>
      <c r="AP12" s="1036"/>
      <c r="AS12" s="182"/>
      <c r="AT12" s="1166"/>
      <c r="AU12" s="1166"/>
      <c r="AV12" s="1166"/>
      <c r="AW12" s="1166"/>
      <c r="AX12" s="1166"/>
      <c r="AY12" s="1166"/>
      <c r="AZ12" s="1166"/>
      <c r="BA12" s="183"/>
    </row>
    <row r="13" spans="1:88" ht="12" customHeight="1">
      <c r="A13" s="177"/>
      <c r="B13" s="1121" t="s">
        <v>2282</v>
      </c>
      <c r="C13" s="1122"/>
      <c r="D13" s="1122"/>
      <c r="E13" s="1122"/>
      <c r="F13" s="1122"/>
      <c r="G13" s="1122"/>
      <c r="H13" s="1122"/>
      <c r="I13" s="1122"/>
      <c r="J13" s="1122"/>
      <c r="K13" s="1122"/>
      <c r="L13" s="1122"/>
      <c r="M13" s="1122"/>
      <c r="N13" s="1122"/>
      <c r="O13" s="1122"/>
      <c r="P13" s="1122"/>
      <c r="Q13" s="1122"/>
      <c r="R13" s="1122"/>
      <c r="S13" s="1123"/>
      <c r="U13" s="197"/>
      <c r="V13" s="200" t="s">
        <v>2254</v>
      </c>
      <c r="W13" s="193"/>
      <c r="X13" s="193"/>
      <c r="Y13" s="193"/>
      <c r="Z13" s="193"/>
      <c r="AA13" s="195"/>
      <c r="AB13" s="195"/>
      <c r="AC13" s="195"/>
      <c r="AD13" s="195"/>
      <c r="AE13" s="195"/>
      <c r="AF13" s="195"/>
      <c r="AG13" s="195"/>
      <c r="AH13" s="195"/>
      <c r="AI13" s="195"/>
      <c r="AJ13" s="195"/>
      <c r="AK13" s="195"/>
      <c r="AL13" s="195"/>
      <c r="AM13" s="195"/>
      <c r="AN13" s="195"/>
      <c r="AO13" s="195"/>
      <c r="AP13" s="196"/>
      <c r="AS13" s="182"/>
      <c r="AT13" s="197"/>
      <c r="AU13" s="197"/>
      <c r="AV13" s="197"/>
      <c r="AW13" s="197"/>
      <c r="AX13" s="197"/>
      <c r="AY13" s="197"/>
      <c r="AZ13" s="197"/>
      <c r="BA13" s="183"/>
    </row>
    <row r="14" spans="1:88" ht="20.25" customHeight="1">
      <c r="A14" s="177"/>
      <c r="B14" s="1124"/>
      <c r="C14" s="1125"/>
      <c r="D14" s="1125"/>
      <c r="E14" s="1125"/>
      <c r="F14" s="1125"/>
      <c r="G14" s="1125"/>
      <c r="H14" s="1125"/>
      <c r="I14" s="1125"/>
      <c r="J14" s="1125"/>
      <c r="K14" s="1125"/>
      <c r="L14" s="1125"/>
      <c r="M14" s="1125"/>
      <c r="N14" s="1125"/>
      <c r="O14" s="1125"/>
      <c r="P14" s="1125"/>
      <c r="Q14" s="1125"/>
      <c r="R14" s="1125"/>
      <c r="S14" s="1126"/>
      <c r="U14" s="201"/>
      <c r="V14" s="1059" t="str">
        <f>IFERROR(IF(VLOOKUP(AS1,【参考】数式用2!E6:L23,7,FALSE)="","",VLOOKUP(AS1,【参考】数式用2!E6:L23,7,FALSE)),"")</f>
        <v/>
      </c>
      <c r="W14" s="1059"/>
      <c r="X14" s="1059"/>
      <c r="Y14" s="1059"/>
      <c r="Z14" s="1059"/>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2"/>
      <c r="AT14" s="1165" t="str">
        <f>IF(L9="ベア加算","",IF(OR(V14="新加算Ⅰ",V14="新加算Ⅱ",V14="新加算Ⅲ",V14="新加算Ⅳ"),"○",""))</f>
        <v/>
      </c>
      <c r="AU14" s="116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5" t="str">
        <f>IF(OR(V14="新加算Ⅰ",V14="新加算Ⅱ",V14="新加算Ⅲ",V14="新加算Ⅴ(１)",V14="新加算Ⅴ(３)",V14="新加算Ⅴ(８)"),"○","")</f>
        <v/>
      </c>
      <c r="AX14" s="1165" t="str">
        <f>IF(OR(V14="新加算Ⅰ",V14="新加算Ⅱ",V14="新加算Ⅴ(１)",V14="新加算Ⅴ(２)",V14="新加算Ⅴ(３)",V14="新加算Ⅴ(４)",V14="新加算Ⅴ(５)",V14="新加算Ⅴ(６)",V14="新加算Ⅴ(７)",V14="新加算Ⅴ(９)",V14="新加算Ⅴ(10)",V14="新加算Ⅴ(12)"),"○","")</f>
        <v/>
      </c>
      <c r="AY14" s="1165" t="str">
        <f>IF(OR(V14="新加算Ⅰ",V14="新加算Ⅴ(１)",V14="新加算Ⅴ(２)",V14="新加算Ⅴ(５)",V14="新加算Ⅴ(７)",V14="新加算Ⅴ(10)"),"○","")</f>
        <v/>
      </c>
      <c r="AZ14" s="1165" t="str">
        <f>IF(OR(V14="新加算Ⅰ",V14="新加算Ⅱ",V14="新加算Ⅴ(１)",V14="新加算Ⅴ(２)",V14="新加算Ⅴ(３)",V14="新加算Ⅴ(４)",V14="新加算Ⅴ(５)",V14="新加算Ⅴ(６)",V14="新加算Ⅴ(７)",V14="新加算Ⅴ(９)",V14="新加算Ⅴ(10)",V14="新加算Ⅴ(12)"),"○","")</f>
        <v/>
      </c>
      <c r="BA14" s="183"/>
    </row>
    <row r="15" spans="1:88" ht="20.25" customHeight="1">
      <c r="A15" s="177"/>
      <c r="B15" s="1112" t="s">
        <v>2276</v>
      </c>
      <c r="C15" s="1113"/>
      <c r="D15" s="146">
        <v>6</v>
      </c>
      <c r="E15" s="202" t="s">
        <v>2277</v>
      </c>
      <c r="F15" s="146">
        <v>4</v>
      </c>
      <c r="G15" s="202" t="s">
        <v>2278</v>
      </c>
      <c r="H15" s="1114" t="s">
        <v>2279</v>
      </c>
      <c r="I15" s="1114"/>
      <c r="J15" s="1127"/>
      <c r="K15" s="146">
        <v>7</v>
      </c>
      <c r="L15" s="202" t="s">
        <v>2277</v>
      </c>
      <c r="M15" s="146">
        <v>3</v>
      </c>
      <c r="N15" s="202" t="s">
        <v>2278</v>
      </c>
      <c r="O15" s="202" t="s">
        <v>2280</v>
      </c>
      <c r="P15" s="203">
        <f>(K15*12+M15)-(D15*12+F15)+1</f>
        <v>12</v>
      </c>
      <c r="Q15" s="1114" t="s">
        <v>2281</v>
      </c>
      <c r="R15" s="1114"/>
      <c r="S15" s="204" t="s">
        <v>70</v>
      </c>
      <c r="U15" s="201"/>
      <c r="V15" s="1115" t="str">
        <f>IFERROR(VLOOKUP(Y5,【参考】数式用!$A$5:$AB$29,MATCH(V14,【参考】数式用!$B$4:$AB$4,0)+1,FALSE),"")</f>
        <v/>
      </c>
      <c r="W15" s="1116"/>
      <c r="X15" s="1116"/>
      <c r="Y15" s="1116"/>
      <c r="Z15" s="1117"/>
      <c r="AA15" s="1044"/>
      <c r="AB15" s="1045"/>
      <c r="AC15" s="1045"/>
      <c r="AD15" s="1045"/>
      <c r="AE15" s="1045"/>
      <c r="AF15" s="1045"/>
      <c r="AG15" s="1045"/>
      <c r="AH15" s="1045"/>
      <c r="AI15" s="1045"/>
      <c r="AJ15" s="1045"/>
      <c r="AK15" s="1045"/>
      <c r="AL15" s="1045"/>
      <c r="AM15" s="1045"/>
      <c r="AN15" s="1045"/>
      <c r="AO15" s="1045"/>
      <c r="AP15" s="1046"/>
      <c r="AS15" s="182"/>
      <c r="AT15" s="1167"/>
      <c r="AU15" s="1167"/>
      <c r="AV15" s="1167"/>
      <c r="AW15" s="1167"/>
      <c r="AX15" s="1167"/>
      <c r="AY15" s="1167"/>
      <c r="AZ15" s="1167"/>
      <c r="BA15" s="183"/>
    </row>
    <row r="16" spans="1:88" ht="6" customHeight="1" thickBot="1">
      <c r="A16" s="177"/>
      <c r="B16" s="205"/>
      <c r="C16" s="206"/>
      <c r="D16" s="207"/>
      <c r="E16" s="207"/>
      <c r="F16" s="207"/>
      <c r="G16" s="207"/>
      <c r="H16" s="207"/>
      <c r="I16" s="207"/>
      <c r="J16" s="207"/>
      <c r="K16" s="207"/>
      <c r="L16" s="207"/>
      <c r="M16" s="207"/>
      <c r="N16" s="207"/>
      <c r="O16" s="207"/>
      <c r="P16" s="207"/>
      <c r="Q16" s="207"/>
      <c r="R16" s="207"/>
      <c r="S16" s="208"/>
      <c r="U16" s="201"/>
      <c r="V16" s="1118"/>
      <c r="W16" s="1119"/>
      <c r="X16" s="1119"/>
      <c r="Y16" s="1119"/>
      <c r="Z16" s="1120"/>
      <c r="AA16" s="1047"/>
      <c r="AB16" s="1048"/>
      <c r="AC16" s="1048"/>
      <c r="AD16" s="1048"/>
      <c r="AE16" s="1048"/>
      <c r="AF16" s="1048"/>
      <c r="AG16" s="1048"/>
      <c r="AH16" s="1048"/>
      <c r="AI16" s="1048"/>
      <c r="AJ16" s="1048"/>
      <c r="AK16" s="1048"/>
      <c r="AL16" s="1048"/>
      <c r="AM16" s="1048"/>
      <c r="AN16" s="1048"/>
      <c r="AO16" s="1048"/>
      <c r="AP16" s="1049"/>
      <c r="AS16" s="182"/>
      <c r="AT16" s="1166"/>
      <c r="AU16" s="1166"/>
      <c r="AV16" s="1166"/>
      <c r="AW16" s="1166"/>
      <c r="AX16" s="1166"/>
      <c r="AY16" s="1166"/>
      <c r="AZ16" s="1166"/>
      <c r="BA16" s="183"/>
    </row>
    <row r="17" spans="2:60" ht="6.75" customHeight="1" thickBot="1">
      <c r="T17" s="209"/>
      <c r="U17" s="209"/>
      <c r="V17" s="210"/>
      <c r="W17" s="210"/>
      <c r="X17" s="210"/>
      <c r="Y17" s="210"/>
      <c r="Z17" s="210"/>
      <c r="AA17" s="211"/>
      <c r="AB17" s="211"/>
      <c r="AC17" s="211"/>
      <c r="AD17" s="211"/>
      <c r="AE17" s="211"/>
      <c r="AF17" s="211"/>
      <c r="AG17" s="211"/>
      <c r="AH17" s="211"/>
      <c r="AI17" s="211"/>
      <c r="AJ17" s="211"/>
      <c r="AK17" s="211"/>
      <c r="AL17" s="211"/>
      <c r="AM17" s="211"/>
      <c r="AN17" s="211"/>
      <c r="AO17" s="211"/>
      <c r="AP17" s="211"/>
      <c r="AS17" s="212"/>
      <c r="AT17" s="213"/>
      <c r="AU17" s="213"/>
      <c r="AV17" s="213"/>
      <c r="AW17" s="213"/>
      <c r="AX17" s="213"/>
      <c r="AY17" s="213"/>
      <c r="AZ17" s="213"/>
      <c r="BA17" s="214"/>
    </row>
    <row r="18" spans="2:60" ht="12" customHeight="1">
      <c r="B18" s="1102" t="s">
        <v>2206</v>
      </c>
      <c r="C18" s="1102"/>
      <c r="D18" s="1102"/>
      <c r="E18" s="1102"/>
      <c r="F18" s="1102"/>
      <c r="G18" s="1102"/>
      <c r="H18" s="1102"/>
      <c r="I18" s="1102"/>
      <c r="J18" s="1102"/>
      <c r="K18" s="1102"/>
      <c r="L18" s="1102"/>
      <c r="M18" s="1102"/>
      <c r="N18" s="1102"/>
      <c r="O18" s="1102"/>
      <c r="P18" s="1102"/>
      <c r="Q18" s="1102"/>
      <c r="R18" s="1102"/>
      <c r="S18" s="1102"/>
      <c r="AI18" s="215"/>
      <c r="AJ18" s="215"/>
      <c r="AK18" s="215"/>
      <c r="AL18" s="215"/>
      <c r="AM18" s="215"/>
      <c r="AN18" s="215"/>
      <c r="AO18" s="215"/>
      <c r="AP18" s="215"/>
      <c r="AQ18" s="215"/>
    </row>
    <row r="19" spans="2:60" ht="6" customHeight="1" thickBot="1">
      <c r="B19" s="1102"/>
      <c r="C19" s="1102"/>
      <c r="D19" s="1102"/>
      <c r="E19" s="1102"/>
      <c r="F19" s="1102"/>
      <c r="G19" s="1102"/>
      <c r="H19" s="1102"/>
      <c r="I19" s="1102"/>
      <c r="J19" s="1102"/>
      <c r="K19" s="1102"/>
      <c r="L19" s="1102"/>
      <c r="M19" s="1102"/>
      <c r="N19" s="1102"/>
      <c r="O19" s="1102"/>
      <c r="P19" s="1102"/>
      <c r="Q19" s="1102"/>
      <c r="R19" s="1102"/>
      <c r="S19" s="1102"/>
      <c r="AI19" s="215"/>
      <c r="AJ19" s="215"/>
      <c r="AK19" s="215"/>
      <c r="AL19" s="215"/>
      <c r="AM19" s="215"/>
      <c r="AN19" s="215"/>
      <c r="AO19" s="215"/>
      <c r="AP19" s="215"/>
      <c r="AQ19" s="215"/>
    </row>
    <row r="20" spans="2:60" ht="12.95" customHeight="1">
      <c r="B20" s="1103"/>
      <c r="C20" s="1103"/>
      <c r="D20" s="1103"/>
      <c r="E20" s="1103"/>
      <c r="F20" s="1103"/>
      <c r="G20" s="1103"/>
      <c r="H20" s="1103"/>
      <c r="I20" s="1103"/>
      <c r="J20" s="1103"/>
      <c r="K20" s="1103"/>
      <c r="L20" s="1103"/>
      <c r="M20" s="1103"/>
      <c r="N20" s="1103"/>
      <c r="O20" s="1103"/>
      <c r="P20" s="1103"/>
      <c r="Q20" s="1103"/>
      <c r="R20" s="1103"/>
      <c r="S20" s="1103"/>
      <c r="T20" s="216"/>
      <c r="U20" s="177"/>
      <c r="V20" s="1077" t="s">
        <v>239</v>
      </c>
      <c r="W20" s="1077"/>
      <c r="X20" s="1077"/>
      <c r="Y20" s="1077"/>
      <c r="Z20" s="1077"/>
      <c r="AA20" s="190"/>
      <c r="AB20" s="190"/>
      <c r="AC20" s="1077" t="str">
        <f>IF(F15=4,"R6.4～R6.5",IF(F15=5,"R6.5",""))</f>
        <v>R6.4～R6.5</v>
      </c>
      <c r="AD20" s="1077"/>
      <c r="AE20" s="1077"/>
      <c r="AF20" s="1077"/>
      <c r="AG20" s="1077"/>
      <c r="AH20" s="1077"/>
      <c r="AI20" s="190"/>
      <c r="AJ20" s="190"/>
      <c r="AK20" s="1077" t="str">
        <f>IF(OR(F15=4,F15=5),"R6.6","R"&amp;D15&amp;"."&amp;F15)&amp;"～R"&amp;K15&amp;"."&amp;M15</f>
        <v>R6.6～R7.3</v>
      </c>
      <c r="AL20" s="1077"/>
      <c r="AM20" s="1077"/>
      <c r="AN20" s="1077"/>
      <c r="AO20" s="1077"/>
      <c r="AP20" s="1077"/>
      <c r="AS20" s="988" t="str">
        <f>IFERROR(VLOOKUP(AS1,【参考】数式用2!E6:S23,9,FALSE),"")</f>
        <v/>
      </c>
      <c r="AT20" s="989"/>
      <c r="AU20" s="989"/>
      <c r="AV20" s="989"/>
      <c r="AW20" s="989"/>
      <c r="AX20" s="989"/>
      <c r="AY20" s="989"/>
      <c r="AZ20" s="989"/>
      <c r="BA20" s="989"/>
      <c r="BB20" s="989"/>
      <c r="BC20" s="989"/>
      <c r="BD20" s="989"/>
      <c r="BE20" s="989"/>
      <c r="BF20" s="989"/>
      <c r="BG20" s="989"/>
      <c r="BH20" s="990"/>
    </row>
    <row r="21" spans="2:60" ht="17.100000000000001" customHeight="1">
      <c r="B21" s="1019" t="s">
        <v>2289</v>
      </c>
      <c r="C21" s="1020"/>
      <c r="D21" s="1020"/>
      <c r="E21" s="1020"/>
      <c r="F21" s="1021"/>
      <c r="G21" s="1060" t="s">
        <v>240</v>
      </c>
      <c r="H21" s="1061"/>
      <c r="I21" s="1061"/>
      <c r="J21" s="1061"/>
      <c r="K21" s="1061"/>
      <c r="L21" s="1061"/>
      <c r="M21" s="1061"/>
      <c r="N21" s="1061"/>
      <c r="O21" s="1061"/>
      <c r="P21" s="1061"/>
      <c r="Q21" s="1061"/>
      <c r="R21" s="1061"/>
      <c r="S21" s="1061"/>
      <c r="T21" s="1062"/>
      <c r="U21" s="217"/>
      <c r="V21" s="218" t="str">
        <f>IFERROR(IF(L9="ベア加算","✓",""),"")</f>
        <v/>
      </c>
      <c r="W21" s="984" t="s">
        <v>14</v>
      </c>
      <c r="X21" s="984"/>
      <c r="Y21" s="984"/>
      <c r="Z21" s="984"/>
      <c r="AA21" s="997" t="s">
        <v>12</v>
      </c>
      <c r="AB21" s="998"/>
      <c r="AC21" s="219"/>
      <c r="AD21" s="1057" t="s">
        <v>14</v>
      </c>
      <c r="AE21" s="1057"/>
      <c r="AF21" s="1057"/>
      <c r="AG21" s="1057"/>
      <c r="AH21" s="1057"/>
      <c r="AI21" s="997" t="s">
        <v>12</v>
      </c>
      <c r="AJ21" s="998"/>
      <c r="AK21" s="220"/>
      <c r="AL21" s="1057" t="s">
        <v>14</v>
      </c>
      <c r="AM21" s="1057"/>
      <c r="AN21" s="1057"/>
      <c r="AO21" s="1057"/>
      <c r="AP21" s="1057"/>
      <c r="AS21" s="991"/>
      <c r="AT21" s="992"/>
      <c r="AU21" s="992"/>
      <c r="AV21" s="992"/>
      <c r="AW21" s="992"/>
      <c r="AX21" s="992"/>
      <c r="AY21" s="992"/>
      <c r="AZ21" s="992"/>
      <c r="BA21" s="992"/>
      <c r="BB21" s="992"/>
      <c r="BC21" s="992"/>
      <c r="BD21" s="992"/>
      <c r="BE21" s="992"/>
      <c r="BF21" s="992"/>
      <c r="BG21" s="992"/>
      <c r="BH21" s="993"/>
    </row>
    <row r="22" spans="2:60" ht="17.100000000000001" customHeight="1" thickBot="1">
      <c r="B22" s="1025"/>
      <c r="C22" s="1026"/>
      <c r="D22" s="1026"/>
      <c r="E22" s="1026"/>
      <c r="F22" s="1027"/>
      <c r="G22" s="1064"/>
      <c r="H22" s="1065"/>
      <c r="I22" s="1065"/>
      <c r="J22" s="1065"/>
      <c r="K22" s="1065"/>
      <c r="L22" s="1065"/>
      <c r="M22" s="1065"/>
      <c r="N22" s="1065"/>
      <c r="O22" s="1065"/>
      <c r="P22" s="1065"/>
      <c r="Q22" s="1065"/>
      <c r="R22" s="1065"/>
      <c r="S22" s="1065"/>
      <c r="T22" s="1066"/>
      <c r="U22" s="217"/>
      <c r="V22" s="221" t="str">
        <f>IFERROR(IF(L9="ベア加算なし","✓",""),"")</f>
        <v/>
      </c>
      <c r="W22" s="1011" t="s">
        <v>15</v>
      </c>
      <c r="X22" s="984"/>
      <c r="Y22" s="1012"/>
      <c r="Z22" s="1013"/>
      <c r="AA22" s="997"/>
      <c r="AB22" s="998"/>
      <c r="AC22" s="219"/>
      <c r="AD22" s="984" t="s">
        <v>15</v>
      </c>
      <c r="AE22" s="984"/>
      <c r="AF22" s="984"/>
      <c r="AG22" s="984"/>
      <c r="AH22" s="984"/>
      <c r="AI22" s="997"/>
      <c r="AJ22" s="998"/>
      <c r="AK22" s="220"/>
      <c r="AL22" s="984" t="s">
        <v>15</v>
      </c>
      <c r="AM22" s="984"/>
      <c r="AN22" s="984"/>
      <c r="AO22" s="984"/>
      <c r="AP22" s="984"/>
      <c r="AS22" s="994"/>
      <c r="AT22" s="995"/>
      <c r="AU22" s="995"/>
      <c r="AV22" s="995"/>
      <c r="AW22" s="995"/>
      <c r="AX22" s="995"/>
      <c r="AY22" s="995"/>
      <c r="AZ22" s="995"/>
      <c r="BA22" s="995"/>
      <c r="BB22" s="995"/>
      <c r="BC22" s="995"/>
      <c r="BD22" s="995"/>
      <c r="BE22" s="995"/>
      <c r="BF22" s="995"/>
      <c r="BG22" s="995"/>
      <c r="BH22" s="996"/>
    </row>
    <row r="23" spans="2:60" ht="11.25" customHeight="1" thickBot="1">
      <c r="G23" s="222"/>
      <c r="H23" s="222"/>
      <c r="I23" s="222"/>
      <c r="J23" s="222"/>
      <c r="K23" s="222"/>
      <c r="L23" s="222"/>
      <c r="M23" s="222"/>
      <c r="N23" s="222"/>
      <c r="O23" s="222"/>
      <c r="P23" s="222"/>
      <c r="Q23" s="222"/>
      <c r="R23" s="222"/>
      <c r="S23" s="222"/>
      <c r="T23" s="222"/>
      <c r="U23" s="223"/>
      <c r="V23" s="224"/>
      <c r="W23" s="196"/>
      <c r="X23" s="196"/>
      <c r="Y23" s="196"/>
      <c r="Z23" s="196"/>
      <c r="AC23" s="225"/>
      <c r="AD23" s="196"/>
      <c r="AE23" s="196"/>
      <c r="AF23" s="196"/>
      <c r="AG23" s="196"/>
      <c r="AH23" s="196"/>
      <c r="AP23" s="226"/>
      <c r="AS23" s="177"/>
      <c r="AT23" s="177"/>
      <c r="AU23" s="177"/>
      <c r="AV23" s="177"/>
      <c r="AW23" s="177"/>
      <c r="AX23" s="177"/>
      <c r="AY23" s="177"/>
      <c r="AZ23" s="177"/>
      <c r="BA23" s="177"/>
      <c r="BB23" s="177"/>
      <c r="BC23" s="177"/>
      <c r="BD23" s="177"/>
      <c r="BE23" s="177"/>
      <c r="BF23" s="177"/>
      <c r="BG23" s="177"/>
      <c r="BH23" s="226"/>
    </row>
    <row r="24" spans="2:60" ht="18" customHeight="1">
      <c r="B24" s="1019" t="s">
        <v>2214</v>
      </c>
      <c r="C24" s="1020"/>
      <c r="D24" s="1020"/>
      <c r="E24" s="1020"/>
      <c r="F24" s="1021"/>
      <c r="G24" s="1060" t="s">
        <v>241</v>
      </c>
      <c r="H24" s="1061"/>
      <c r="I24" s="1061"/>
      <c r="J24" s="1061"/>
      <c r="K24" s="1061"/>
      <c r="L24" s="1061"/>
      <c r="M24" s="1061"/>
      <c r="N24" s="1061"/>
      <c r="O24" s="1061"/>
      <c r="P24" s="1061"/>
      <c r="Q24" s="1061"/>
      <c r="R24" s="1061"/>
      <c r="S24" s="1061"/>
      <c r="T24" s="1062"/>
      <c r="U24" s="217"/>
      <c r="V24" s="218" t="str">
        <f>IFERROR(IF(OR(B9="処遇加算Ⅰ",B9="処遇加算Ⅱ"),"✓",""),"")</f>
        <v/>
      </c>
      <c r="W24" s="1029" t="s">
        <v>2249</v>
      </c>
      <c r="X24" s="1030"/>
      <c r="Y24" s="1030"/>
      <c r="Z24" s="1031"/>
      <c r="AA24" s="997" t="s">
        <v>12</v>
      </c>
      <c r="AB24" s="998"/>
      <c r="AC24" s="219"/>
      <c r="AD24" s="986" t="s">
        <v>14</v>
      </c>
      <c r="AE24" s="986"/>
      <c r="AF24" s="986"/>
      <c r="AG24" s="986"/>
      <c r="AH24" s="986"/>
      <c r="AI24" s="997" t="s">
        <v>12</v>
      </c>
      <c r="AJ24" s="998"/>
      <c r="AK24" s="219"/>
      <c r="AL24" s="986" t="s">
        <v>14</v>
      </c>
      <c r="AM24" s="986"/>
      <c r="AN24" s="986"/>
      <c r="AO24" s="986"/>
      <c r="AP24" s="986"/>
      <c r="AS24" s="98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9"/>
      <c r="AU24" s="989"/>
      <c r="AV24" s="989"/>
      <c r="AW24" s="989"/>
      <c r="AX24" s="989"/>
      <c r="AY24" s="989"/>
      <c r="AZ24" s="989"/>
      <c r="BA24" s="989"/>
      <c r="BB24" s="989"/>
      <c r="BC24" s="989"/>
      <c r="BD24" s="989"/>
      <c r="BE24" s="989"/>
      <c r="BF24" s="989"/>
      <c r="BG24" s="989"/>
      <c r="BH24" s="990"/>
    </row>
    <row r="25" spans="2:60" ht="21" customHeight="1">
      <c r="B25" s="1022"/>
      <c r="C25" s="1023"/>
      <c r="D25" s="1023"/>
      <c r="E25" s="1023"/>
      <c r="F25" s="1024"/>
      <c r="G25" s="1044"/>
      <c r="H25" s="1045"/>
      <c r="I25" s="1045"/>
      <c r="J25" s="1045"/>
      <c r="K25" s="1045"/>
      <c r="L25" s="1045"/>
      <c r="M25" s="1045"/>
      <c r="N25" s="1045"/>
      <c r="O25" s="1045"/>
      <c r="P25" s="1045"/>
      <c r="Q25" s="1045"/>
      <c r="R25" s="1045"/>
      <c r="S25" s="1045"/>
      <c r="T25" s="1063"/>
      <c r="U25" s="217"/>
      <c r="V25" s="218" t="str">
        <f>IFERROR(IF(B9="処遇加算Ⅲ","✓",""),"")</f>
        <v/>
      </c>
      <c r="W25" s="1029" t="s">
        <v>19</v>
      </c>
      <c r="X25" s="1030"/>
      <c r="Y25" s="1030"/>
      <c r="Z25" s="1031"/>
      <c r="AA25" s="997"/>
      <c r="AB25" s="998"/>
      <c r="AC25" s="219"/>
      <c r="AD25" s="985" t="s">
        <v>17</v>
      </c>
      <c r="AE25" s="985"/>
      <c r="AF25" s="985"/>
      <c r="AG25" s="985"/>
      <c r="AH25" s="985"/>
      <c r="AI25" s="997"/>
      <c r="AJ25" s="998"/>
      <c r="AK25" s="220"/>
      <c r="AL25" s="985" t="s">
        <v>17</v>
      </c>
      <c r="AM25" s="985"/>
      <c r="AN25" s="985"/>
      <c r="AO25" s="985"/>
      <c r="AP25" s="985"/>
      <c r="AS25" s="991"/>
      <c r="AT25" s="992"/>
      <c r="AU25" s="992"/>
      <c r="AV25" s="992"/>
      <c r="AW25" s="992"/>
      <c r="AX25" s="992"/>
      <c r="AY25" s="992"/>
      <c r="AZ25" s="992"/>
      <c r="BA25" s="992"/>
      <c r="BB25" s="992"/>
      <c r="BC25" s="992"/>
      <c r="BD25" s="992"/>
      <c r="BE25" s="992"/>
      <c r="BF25" s="992"/>
      <c r="BG25" s="992"/>
      <c r="BH25" s="993"/>
    </row>
    <row r="26" spans="2:60" ht="18" customHeight="1" thickBot="1">
      <c r="B26" s="1025"/>
      <c r="C26" s="1026"/>
      <c r="D26" s="1026"/>
      <c r="E26" s="1026"/>
      <c r="F26" s="1027"/>
      <c r="G26" s="1064"/>
      <c r="H26" s="1065"/>
      <c r="I26" s="1065"/>
      <c r="J26" s="1065"/>
      <c r="K26" s="1065"/>
      <c r="L26" s="1065"/>
      <c r="M26" s="1065"/>
      <c r="N26" s="1065"/>
      <c r="O26" s="1065"/>
      <c r="P26" s="1065"/>
      <c r="Q26" s="1065"/>
      <c r="R26" s="1065"/>
      <c r="S26" s="1065"/>
      <c r="T26" s="1066"/>
      <c r="U26" s="191"/>
      <c r="V26" s="218" t="str">
        <f>IFERROR(IF(B9="処遇加算なし","✓",""),"")</f>
        <v/>
      </c>
      <c r="W26" s="1029" t="s">
        <v>2250</v>
      </c>
      <c r="X26" s="1030"/>
      <c r="Y26" s="1030"/>
      <c r="Z26" s="1031"/>
      <c r="AA26" s="997"/>
      <c r="AB26" s="998"/>
      <c r="AC26" s="219"/>
      <c r="AD26" s="986" t="s">
        <v>15</v>
      </c>
      <c r="AE26" s="986"/>
      <c r="AF26" s="986"/>
      <c r="AG26" s="986"/>
      <c r="AH26" s="986"/>
      <c r="AI26" s="997"/>
      <c r="AJ26" s="998"/>
      <c r="AK26" s="220"/>
      <c r="AL26" s="986" t="s">
        <v>15</v>
      </c>
      <c r="AM26" s="986"/>
      <c r="AN26" s="986"/>
      <c r="AO26" s="986"/>
      <c r="AP26" s="986"/>
      <c r="AS26" s="994"/>
      <c r="AT26" s="995"/>
      <c r="AU26" s="995"/>
      <c r="AV26" s="995"/>
      <c r="AW26" s="995"/>
      <c r="AX26" s="995"/>
      <c r="AY26" s="995"/>
      <c r="AZ26" s="995"/>
      <c r="BA26" s="995"/>
      <c r="BB26" s="995"/>
      <c r="BC26" s="995"/>
      <c r="BD26" s="995"/>
      <c r="BE26" s="995"/>
      <c r="BF26" s="995"/>
      <c r="BG26" s="995"/>
      <c r="BH26" s="996"/>
    </row>
    <row r="27" spans="2:60" ht="11.25" customHeight="1" thickBot="1">
      <c r="U27" s="223"/>
      <c r="V27" s="224"/>
      <c r="W27" s="196"/>
      <c r="X27" s="196"/>
      <c r="Y27" s="196"/>
      <c r="Z27" s="196"/>
      <c r="AC27" s="225"/>
      <c r="AD27" s="227"/>
      <c r="AE27" s="227"/>
      <c r="AF27" s="227"/>
      <c r="AG27" s="227"/>
      <c r="AH27" s="227"/>
      <c r="AK27" s="225"/>
      <c r="AL27" s="534"/>
      <c r="AM27" s="534"/>
      <c r="AN27" s="534"/>
      <c r="AO27" s="534"/>
      <c r="AP27" s="534"/>
      <c r="AS27" s="228"/>
      <c r="AT27" s="228"/>
      <c r="AU27" s="228"/>
      <c r="AV27" s="228"/>
      <c r="AW27" s="228"/>
      <c r="AX27" s="228"/>
      <c r="AY27" s="228"/>
      <c r="AZ27" s="228"/>
      <c r="BA27" s="228"/>
      <c r="BB27" s="228"/>
      <c r="BC27" s="228"/>
      <c r="BD27" s="228"/>
      <c r="BE27" s="228"/>
      <c r="BF27" s="228"/>
      <c r="BG27" s="228"/>
      <c r="BH27" s="228"/>
    </row>
    <row r="28" spans="2:60" ht="18" customHeight="1">
      <c r="B28" s="1019" t="s">
        <v>2215</v>
      </c>
      <c r="C28" s="1020"/>
      <c r="D28" s="1020"/>
      <c r="E28" s="1020"/>
      <c r="F28" s="1021"/>
      <c r="G28" s="1061" t="s">
        <v>2212</v>
      </c>
      <c r="H28" s="1061"/>
      <c r="I28" s="1061"/>
      <c r="J28" s="1061"/>
      <c r="K28" s="1061"/>
      <c r="L28" s="1061"/>
      <c r="M28" s="1061"/>
      <c r="N28" s="1061"/>
      <c r="O28" s="1061"/>
      <c r="P28" s="1061"/>
      <c r="Q28" s="1061"/>
      <c r="R28" s="1061"/>
      <c r="S28" s="1061"/>
      <c r="T28" s="1062"/>
      <c r="U28" s="217"/>
      <c r="V28" s="218" t="str">
        <f>IFERROR(IF(OR(B9="処遇加算Ⅰ",B9="処遇加算Ⅱ"),"✓",""),"")</f>
        <v/>
      </c>
      <c r="W28" s="1029" t="s">
        <v>2249</v>
      </c>
      <c r="X28" s="1030"/>
      <c r="Y28" s="1030"/>
      <c r="Z28" s="1031"/>
      <c r="AA28" s="997" t="s">
        <v>12</v>
      </c>
      <c r="AB28" s="998"/>
      <c r="AC28" s="219"/>
      <c r="AD28" s="986" t="s">
        <v>14</v>
      </c>
      <c r="AE28" s="986"/>
      <c r="AF28" s="986"/>
      <c r="AG28" s="986"/>
      <c r="AH28" s="986"/>
      <c r="AI28" s="997" t="s">
        <v>12</v>
      </c>
      <c r="AJ28" s="998"/>
      <c r="AK28" s="219"/>
      <c r="AL28" s="986" t="s">
        <v>14</v>
      </c>
      <c r="AM28" s="986"/>
      <c r="AN28" s="986"/>
      <c r="AO28" s="986"/>
      <c r="AP28" s="986"/>
      <c r="AS28" s="98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9"/>
      <c r="AU28" s="989"/>
      <c r="AV28" s="989"/>
      <c r="AW28" s="989"/>
      <c r="AX28" s="989"/>
      <c r="AY28" s="989"/>
      <c r="AZ28" s="989"/>
      <c r="BA28" s="989"/>
      <c r="BB28" s="989"/>
      <c r="BC28" s="989"/>
      <c r="BD28" s="989"/>
      <c r="BE28" s="989"/>
      <c r="BF28" s="989"/>
      <c r="BG28" s="989"/>
      <c r="BH28" s="990"/>
    </row>
    <row r="29" spans="2:60" ht="21" customHeight="1">
      <c r="B29" s="1022"/>
      <c r="C29" s="1023"/>
      <c r="D29" s="1023"/>
      <c r="E29" s="1023"/>
      <c r="F29" s="1024"/>
      <c r="G29" s="1045"/>
      <c r="H29" s="1045"/>
      <c r="I29" s="1045"/>
      <c r="J29" s="1045"/>
      <c r="K29" s="1045"/>
      <c r="L29" s="1045"/>
      <c r="M29" s="1045"/>
      <c r="N29" s="1045"/>
      <c r="O29" s="1045"/>
      <c r="P29" s="1045"/>
      <c r="Q29" s="1045"/>
      <c r="R29" s="1045"/>
      <c r="S29" s="1045"/>
      <c r="T29" s="1063"/>
      <c r="U29" s="217"/>
      <c r="V29" s="218" t="str">
        <f>IFERROR(IF(B9="処遇加算Ⅲ","✓",""),"")</f>
        <v/>
      </c>
      <c r="W29" s="1029" t="s">
        <v>19</v>
      </c>
      <c r="X29" s="1030"/>
      <c r="Y29" s="1030"/>
      <c r="Z29" s="1031"/>
      <c r="AA29" s="997"/>
      <c r="AB29" s="998"/>
      <c r="AC29" s="219"/>
      <c r="AD29" s="985" t="s">
        <v>17</v>
      </c>
      <c r="AE29" s="985"/>
      <c r="AF29" s="985"/>
      <c r="AG29" s="985"/>
      <c r="AH29" s="985"/>
      <c r="AI29" s="997"/>
      <c r="AJ29" s="998"/>
      <c r="AK29" s="220"/>
      <c r="AL29" s="985" t="s">
        <v>17</v>
      </c>
      <c r="AM29" s="985"/>
      <c r="AN29" s="985"/>
      <c r="AO29" s="985"/>
      <c r="AP29" s="985"/>
      <c r="AS29" s="991"/>
      <c r="AT29" s="992"/>
      <c r="AU29" s="992"/>
      <c r="AV29" s="992"/>
      <c r="AW29" s="992"/>
      <c r="AX29" s="992"/>
      <c r="AY29" s="992"/>
      <c r="AZ29" s="992"/>
      <c r="BA29" s="992"/>
      <c r="BB29" s="992"/>
      <c r="BC29" s="992"/>
      <c r="BD29" s="992"/>
      <c r="BE29" s="992"/>
      <c r="BF29" s="992"/>
      <c r="BG29" s="992"/>
      <c r="BH29" s="993"/>
    </row>
    <row r="30" spans="2:60" ht="18" customHeight="1" thickBot="1">
      <c r="B30" s="1025"/>
      <c r="C30" s="1026"/>
      <c r="D30" s="1026"/>
      <c r="E30" s="1026"/>
      <c r="F30" s="1027"/>
      <c r="G30" s="1065"/>
      <c r="H30" s="1065"/>
      <c r="I30" s="1065"/>
      <c r="J30" s="1065"/>
      <c r="K30" s="1065"/>
      <c r="L30" s="1065"/>
      <c r="M30" s="1065"/>
      <c r="N30" s="1065"/>
      <c r="O30" s="1065"/>
      <c r="P30" s="1065"/>
      <c r="Q30" s="1065"/>
      <c r="R30" s="1065"/>
      <c r="S30" s="1065"/>
      <c r="T30" s="1066"/>
      <c r="U30" s="191"/>
      <c r="V30" s="218" t="str">
        <f>IFERROR(IF(B9="処遇加算なし","✓",""),"")</f>
        <v/>
      </c>
      <c r="W30" s="1029" t="s">
        <v>2250</v>
      </c>
      <c r="X30" s="1030"/>
      <c r="Y30" s="1030"/>
      <c r="Z30" s="1031"/>
      <c r="AA30" s="997"/>
      <c r="AB30" s="998"/>
      <c r="AC30" s="219"/>
      <c r="AD30" s="986" t="s">
        <v>15</v>
      </c>
      <c r="AE30" s="986"/>
      <c r="AF30" s="986"/>
      <c r="AG30" s="986"/>
      <c r="AH30" s="986"/>
      <c r="AI30" s="997"/>
      <c r="AJ30" s="998"/>
      <c r="AK30" s="220"/>
      <c r="AL30" s="986" t="s">
        <v>15</v>
      </c>
      <c r="AM30" s="986"/>
      <c r="AN30" s="986"/>
      <c r="AO30" s="986"/>
      <c r="AP30" s="986"/>
      <c r="AS30" s="994"/>
      <c r="AT30" s="995"/>
      <c r="AU30" s="995"/>
      <c r="AV30" s="995"/>
      <c r="AW30" s="995"/>
      <c r="AX30" s="995"/>
      <c r="AY30" s="995"/>
      <c r="AZ30" s="995"/>
      <c r="BA30" s="995"/>
      <c r="BB30" s="995"/>
      <c r="BC30" s="995"/>
      <c r="BD30" s="995"/>
      <c r="BE30" s="995"/>
      <c r="BF30" s="995"/>
      <c r="BG30" s="995"/>
      <c r="BH30" s="996"/>
    </row>
    <row r="31" spans="2:60" ht="11.25" customHeight="1" thickBot="1">
      <c r="U31" s="223"/>
      <c r="V31" s="224"/>
      <c r="W31" s="196"/>
      <c r="X31" s="196"/>
      <c r="Y31" s="196"/>
      <c r="Z31" s="196"/>
      <c r="AC31" s="225"/>
      <c r="AD31" s="227"/>
      <c r="AE31" s="227"/>
      <c r="AF31" s="227"/>
      <c r="AG31" s="227"/>
      <c r="AH31" s="227"/>
      <c r="AK31" s="225"/>
      <c r="AL31" s="534"/>
      <c r="AM31" s="534"/>
      <c r="AN31" s="534"/>
      <c r="AO31" s="534"/>
      <c r="AP31" s="534"/>
      <c r="AS31" s="228"/>
      <c r="AT31" s="228"/>
      <c r="AU31" s="228"/>
      <c r="AV31" s="228"/>
      <c r="AW31" s="228"/>
      <c r="AX31" s="228"/>
      <c r="AY31" s="228"/>
      <c r="AZ31" s="228"/>
      <c r="BA31" s="228"/>
      <c r="BB31" s="228"/>
      <c r="BC31" s="228"/>
      <c r="BD31" s="228"/>
      <c r="BE31" s="228"/>
      <c r="BF31" s="228"/>
      <c r="BG31" s="228"/>
      <c r="BH31" s="228"/>
    </row>
    <row r="32" spans="2:60" ht="15" customHeight="1">
      <c r="B32" s="1018" t="s">
        <v>2216</v>
      </c>
      <c r="C32" s="1018"/>
      <c r="D32" s="1018"/>
      <c r="E32" s="1018"/>
      <c r="F32" s="1018"/>
      <c r="G32" s="1028" t="s">
        <v>2213</v>
      </c>
      <c r="H32" s="1028"/>
      <c r="I32" s="1028"/>
      <c r="J32" s="1028"/>
      <c r="K32" s="1028"/>
      <c r="L32" s="1028"/>
      <c r="M32" s="1028"/>
      <c r="N32" s="1028"/>
      <c r="O32" s="1028"/>
      <c r="P32" s="1028"/>
      <c r="Q32" s="1028"/>
      <c r="R32" s="1028"/>
      <c r="S32" s="1028"/>
      <c r="T32" s="1028"/>
      <c r="U32" s="217"/>
      <c r="V32" s="218" t="str">
        <f>IFERROR(IF(B9="処遇加算Ⅰ","✓",""),"")</f>
        <v/>
      </c>
      <c r="W32" s="1011" t="s">
        <v>14</v>
      </c>
      <c r="X32" s="1012"/>
      <c r="Y32" s="1012"/>
      <c r="Z32" s="1013"/>
      <c r="AA32" s="1067" t="s">
        <v>12</v>
      </c>
      <c r="AB32" s="998"/>
      <c r="AC32" s="219"/>
      <c r="AD32" s="986" t="s">
        <v>14</v>
      </c>
      <c r="AE32" s="986"/>
      <c r="AF32" s="986"/>
      <c r="AG32" s="986"/>
      <c r="AH32" s="986"/>
      <c r="AI32" s="1067" t="s">
        <v>12</v>
      </c>
      <c r="AJ32" s="998"/>
      <c r="AK32" s="219"/>
      <c r="AL32" s="986" t="s">
        <v>14</v>
      </c>
      <c r="AM32" s="986"/>
      <c r="AN32" s="986"/>
      <c r="AO32" s="986"/>
      <c r="AP32" s="986"/>
      <c r="AS32" s="98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9"/>
      <c r="AU32" s="989"/>
      <c r="AV32" s="989"/>
      <c r="AW32" s="989"/>
      <c r="AX32" s="989"/>
      <c r="AY32" s="989"/>
      <c r="AZ32" s="989"/>
      <c r="BA32" s="989"/>
      <c r="BB32" s="989"/>
      <c r="BC32" s="989"/>
      <c r="BD32" s="989"/>
      <c r="BE32" s="989"/>
      <c r="BF32" s="989"/>
      <c r="BG32" s="989"/>
      <c r="BH32" s="990"/>
    </row>
    <row r="33" spans="2:82" ht="21" customHeight="1">
      <c r="B33" s="1018"/>
      <c r="C33" s="1018"/>
      <c r="D33" s="1018"/>
      <c r="E33" s="1018"/>
      <c r="F33" s="1018"/>
      <c r="G33" s="1028"/>
      <c r="H33" s="1028"/>
      <c r="I33" s="1028"/>
      <c r="J33" s="1028"/>
      <c r="K33" s="1028"/>
      <c r="L33" s="1028"/>
      <c r="M33" s="1028"/>
      <c r="N33" s="1028"/>
      <c r="O33" s="1028"/>
      <c r="P33" s="1028"/>
      <c r="Q33" s="1028"/>
      <c r="R33" s="1028"/>
      <c r="S33" s="1028"/>
      <c r="T33" s="1028"/>
      <c r="U33" s="217"/>
      <c r="V33" s="218" t="str">
        <f>IFERROR(IF(AND(B9&lt;&gt;"",B9&lt;&gt;"処遇加算Ⅰ"),"✓",""),"")</f>
        <v/>
      </c>
      <c r="W33" s="1011" t="s">
        <v>15</v>
      </c>
      <c r="X33" s="1012"/>
      <c r="Y33" s="1012"/>
      <c r="Z33" s="1013"/>
      <c r="AA33" s="1067"/>
      <c r="AB33" s="998"/>
      <c r="AC33" s="219"/>
      <c r="AD33" s="1014" t="s">
        <v>17</v>
      </c>
      <c r="AE33" s="1014"/>
      <c r="AF33" s="1014"/>
      <c r="AG33" s="1014"/>
      <c r="AH33" s="1014"/>
      <c r="AI33" s="1067"/>
      <c r="AJ33" s="998"/>
      <c r="AK33" s="229"/>
      <c r="AL33" s="985" t="s">
        <v>17</v>
      </c>
      <c r="AM33" s="985"/>
      <c r="AN33" s="985"/>
      <c r="AO33" s="985"/>
      <c r="AP33" s="985"/>
      <c r="AS33" s="991"/>
      <c r="AT33" s="992"/>
      <c r="AU33" s="992"/>
      <c r="AV33" s="992"/>
      <c r="AW33" s="992"/>
      <c r="AX33" s="992"/>
      <c r="AY33" s="992"/>
      <c r="AZ33" s="992"/>
      <c r="BA33" s="992"/>
      <c r="BB33" s="992"/>
      <c r="BC33" s="992"/>
      <c r="BD33" s="992"/>
      <c r="BE33" s="992"/>
      <c r="BF33" s="992"/>
      <c r="BG33" s="992"/>
      <c r="BH33" s="993"/>
    </row>
    <row r="34" spans="2:82" ht="15" customHeight="1" thickBot="1">
      <c r="B34" s="1018"/>
      <c r="C34" s="1018"/>
      <c r="D34" s="1018"/>
      <c r="E34" s="1018"/>
      <c r="F34" s="1018"/>
      <c r="G34" s="1028"/>
      <c r="H34" s="1028"/>
      <c r="I34" s="1028"/>
      <c r="J34" s="1028"/>
      <c r="K34" s="1028"/>
      <c r="L34" s="1028"/>
      <c r="M34" s="1028"/>
      <c r="N34" s="1028"/>
      <c r="O34" s="1028"/>
      <c r="P34" s="1028"/>
      <c r="Q34" s="1028"/>
      <c r="R34" s="1028"/>
      <c r="S34" s="1028"/>
      <c r="T34" s="1028"/>
      <c r="U34" s="191"/>
      <c r="V34" s="224"/>
      <c r="W34" s="196"/>
      <c r="X34" s="196"/>
      <c r="Y34" s="196"/>
      <c r="Z34" s="196"/>
      <c r="AA34" s="1067"/>
      <c r="AB34" s="998"/>
      <c r="AC34" s="219"/>
      <c r="AD34" s="984" t="s">
        <v>15</v>
      </c>
      <c r="AE34" s="984"/>
      <c r="AF34" s="984"/>
      <c r="AG34" s="984"/>
      <c r="AH34" s="984"/>
      <c r="AI34" s="1067"/>
      <c r="AJ34" s="998"/>
      <c r="AK34" s="219"/>
      <c r="AL34" s="984" t="s">
        <v>15</v>
      </c>
      <c r="AM34" s="984"/>
      <c r="AN34" s="984"/>
      <c r="AO34" s="984"/>
      <c r="AP34" s="984"/>
      <c r="AS34" s="994"/>
      <c r="AT34" s="995"/>
      <c r="AU34" s="995"/>
      <c r="AV34" s="995"/>
      <c r="AW34" s="995"/>
      <c r="AX34" s="995"/>
      <c r="AY34" s="995"/>
      <c r="AZ34" s="995"/>
      <c r="BA34" s="995"/>
      <c r="BB34" s="995"/>
      <c r="BC34" s="995"/>
      <c r="BD34" s="995"/>
      <c r="BE34" s="995"/>
      <c r="BF34" s="995"/>
      <c r="BG34" s="995"/>
      <c r="BH34" s="996"/>
    </row>
    <row r="35" spans="2:82" ht="11.25" customHeight="1" thickBot="1">
      <c r="B35" s="230"/>
      <c r="C35" s="230"/>
      <c r="D35" s="230"/>
      <c r="E35" s="230"/>
      <c r="F35" s="230"/>
      <c r="G35" s="231"/>
      <c r="H35" s="231"/>
      <c r="I35" s="231"/>
      <c r="J35" s="231"/>
      <c r="K35" s="231"/>
      <c r="L35" s="231"/>
      <c r="M35" s="231"/>
      <c r="N35" s="231"/>
      <c r="O35" s="231"/>
      <c r="P35" s="231"/>
      <c r="Q35" s="231"/>
      <c r="R35" s="231"/>
      <c r="S35" s="231"/>
      <c r="T35" s="231"/>
      <c r="U35" s="223"/>
      <c r="V35" s="224"/>
      <c r="W35" s="196"/>
      <c r="X35" s="196"/>
      <c r="Y35" s="196"/>
      <c r="Z35" s="196"/>
      <c r="AC35" s="225"/>
      <c r="AD35" s="196"/>
      <c r="AE35" s="196"/>
      <c r="AF35" s="196"/>
      <c r="AG35" s="196"/>
      <c r="AH35" s="196"/>
      <c r="AK35" s="225"/>
      <c r="AL35" s="196"/>
      <c r="AM35" s="196"/>
      <c r="AN35" s="196"/>
      <c r="AO35" s="196"/>
      <c r="AP35" s="196"/>
      <c r="AR35" s="223"/>
      <c r="AS35" s="228"/>
      <c r="AT35" s="228"/>
      <c r="AU35" s="228"/>
      <c r="AV35" s="228"/>
      <c r="AW35" s="228"/>
      <c r="AX35" s="228"/>
      <c r="AY35" s="228"/>
      <c r="AZ35" s="228"/>
      <c r="BA35" s="228"/>
      <c r="BB35" s="228"/>
      <c r="BC35" s="228"/>
      <c r="BD35" s="228"/>
      <c r="BE35" s="228"/>
      <c r="BF35" s="228"/>
      <c r="BG35" s="228"/>
      <c r="BH35" s="228"/>
    </row>
    <row r="36" spans="2:82" ht="17.100000000000001" customHeight="1">
      <c r="B36" s="1018" t="s">
        <v>2217</v>
      </c>
      <c r="C36" s="1018"/>
      <c r="D36" s="1018"/>
      <c r="E36" s="1018"/>
      <c r="F36" s="1018"/>
      <c r="G36" s="1010" t="s">
        <v>2258</v>
      </c>
      <c r="H36" s="1010"/>
      <c r="I36" s="1010"/>
      <c r="J36" s="1010"/>
      <c r="K36" s="1010"/>
      <c r="L36" s="1010"/>
      <c r="M36" s="1010"/>
      <c r="N36" s="1010"/>
      <c r="O36" s="1010"/>
      <c r="P36" s="1010"/>
      <c r="Q36" s="1010"/>
      <c r="R36" s="1010"/>
      <c r="S36" s="1010"/>
      <c r="T36" s="1010"/>
      <c r="U36" s="217"/>
      <c r="V36" s="218" t="str">
        <f>IFERROR(IF(OR(G9="特定加算Ⅰ",G9="特定加算Ⅱ"),"✓",""),"")</f>
        <v/>
      </c>
      <c r="W36" s="1011" t="s">
        <v>14</v>
      </c>
      <c r="X36" s="1012"/>
      <c r="Y36" s="1012"/>
      <c r="Z36" s="1013"/>
      <c r="AA36" s="997" t="s">
        <v>12</v>
      </c>
      <c r="AB36" s="998"/>
      <c r="AC36" s="219"/>
      <c r="AD36" s="984" t="s">
        <v>14</v>
      </c>
      <c r="AE36" s="984"/>
      <c r="AF36" s="984"/>
      <c r="AG36" s="984"/>
      <c r="AH36" s="984"/>
      <c r="AI36" s="997" t="s">
        <v>12</v>
      </c>
      <c r="AJ36" s="998"/>
      <c r="AK36" s="219"/>
      <c r="AL36" s="984" t="s">
        <v>14</v>
      </c>
      <c r="AM36" s="984"/>
      <c r="AN36" s="984"/>
      <c r="AO36" s="984"/>
      <c r="AP36" s="984"/>
      <c r="AS36" s="98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9"/>
      <c r="AU36" s="989"/>
      <c r="AV36" s="989"/>
      <c r="AW36" s="989"/>
      <c r="AX36" s="989"/>
      <c r="AY36" s="989"/>
      <c r="AZ36" s="989"/>
      <c r="BA36" s="989"/>
      <c r="BB36" s="989"/>
      <c r="BC36" s="989"/>
      <c r="BD36" s="989"/>
      <c r="BE36" s="989"/>
      <c r="BF36" s="989"/>
      <c r="BG36" s="989"/>
      <c r="BH36" s="990"/>
    </row>
    <row r="37" spans="2:82" ht="21" customHeight="1">
      <c r="B37" s="1018"/>
      <c r="C37" s="1018"/>
      <c r="D37" s="1018"/>
      <c r="E37" s="1018"/>
      <c r="F37" s="1018"/>
      <c r="G37" s="1010"/>
      <c r="H37" s="1010"/>
      <c r="I37" s="1010"/>
      <c r="J37" s="1010"/>
      <c r="K37" s="1010"/>
      <c r="L37" s="1010"/>
      <c r="M37" s="1010"/>
      <c r="N37" s="1010"/>
      <c r="O37" s="1010"/>
      <c r="P37" s="1010"/>
      <c r="Q37" s="1010"/>
      <c r="R37" s="1010"/>
      <c r="S37" s="1010"/>
      <c r="T37" s="1010"/>
      <c r="U37" s="217"/>
      <c r="V37" s="218" t="str">
        <f>IFERROR(IF(G9="特定加算なし","✓",""),"")</f>
        <v/>
      </c>
      <c r="W37" s="1011" t="s">
        <v>15</v>
      </c>
      <c r="X37" s="1012"/>
      <c r="Y37" s="1012"/>
      <c r="Z37" s="1013"/>
      <c r="AA37" s="997"/>
      <c r="AB37" s="998"/>
      <c r="AC37" s="980" t="s">
        <v>2360</v>
      </c>
      <c r="AD37" s="981"/>
      <c r="AE37" s="981"/>
      <c r="AF37" s="981"/>
      <c r="AG37" s="982"/>
      <c r="AH37" s="983"/>
      <c r="AI37" s="997"/>
      <c r="AJ37" s="998"/>
      <c r="AK37" s="980" t="s">
        <v>2360</v>
      </c>
      <c r="AL37" s="981"/>
      <c r="AM37" s="981"/>
      <c r="AN37" s="981"/>
      <c r="AO37" s="982"/>
      <c r="AP37" s="983"/>
      <c r="AS37" s="991"/>
      <c r="AT37" s="992"/>
      <c r="AU37" s="992"/>
      <c r="AV37" s="992"/>
      <c r="AW37" s="992"/>
      <c r="AX37" s="992"/>
      <c r="AY37" s="992"/>
      <c r="AZ37" s="992"/>
      <c r="BA37" s="992"/>
      <c r="BB37" s="992"/>
      <c r="BC37" s="992"/>
      <c r="BD37" s="992"/>
      <c r="BE37" s="992"/>
      <c r="BF37" s="992"/>
      <c r="BG37" s="992"/>
      <c r="BH37" s="993"/>
    </row>
    <row r="38" spans="2:82" ht="17.100000000000001" customHeight="1" thickBot="1">
      <c r="B38" s="1018"/>
      <c r="C38" s="1018"/>
      <c r="D38" s="1018"/>
      <c r="E38" s="1018"/>
      <c r="F38" s="1018"/>
      <c r="G38" s="1010"/>
      <c r="H38" s="1010"/>
      <c r="I38" s="1010"/>
      <c r="J38" s="1010"/>
      <c r="K38" s="1010"/>
      <c r="L38" s="1010"/>
      <c r="M38" s="1010"/>
      <c r="N38" s="1010"/>
      <c r="O38" s="1010"/>
      <c r="P38" s="1010"/>
      <c r="Q38" s="1010"/>
      <c r="R38" s="1010"/>
      <c r="S38" s="1010"/>
      <c r="T38" s="1010"/>
      <c r="U38" s="217"/>
      <c r="Z38" s="232"/>
      <c r="AA38" s="1067"/>
      <c r="AB38" s="998"/>
      <c r="AC38" s="219"/>
      <c r="AD38" s="984" t="s">
        <v>15</v>
      </c>
      <c r="AE38" s="984"/>
      <c r="AF38" s="984"/>
      <c r="AG38" s="984"/>
      <c r="AH38" s="984"/>
      <c r="AI38" s="997"/>
      <c r="AJ38" s="998"/>
      <c r="AK38" s="219"/>
      <c r="AL38" s="984" t="s">
        <v>15</v>
      </c>
      <c r="AM38" s="984"/>
      <c r="AN38" s="984"/>
      <c r="AO38" s="984"/>
      <c r="AP38" s="984"/>
      <c r="AS38" s="994"/>
      <c r="AT38" s="995"/>
      <c r="AU38" s="995"/>
      <c r="AV38" s="995"/>
      <c r="AW38" s="995"/>
      <c r="AX38" s="995"/>
      <c r="AY38" s="995"/>
      <c r="AZ38" s="995"/>
      <c r="BA38" s="995"/>
      <c r="BB38" s="995"/>
      <c r="BC38" s="995"/>
      <c r="BD38" s="995"/>
      <c r="BE38" s="995"/>
      <c r="BF38" s="995"/>
      <c r="BG38" s="995"/>
      <c r="BH38" s="996"/>
    </row>
    <row r="39" spans="2:82" ht="11.25" customHeight="1" thickBot="1">
      <c r="B39" s="230"/>
      <c r="C39" s="230"/>
      <c r="D39" s="230"/>
      <c r="E39" s="230"/>
      <c r="F39" s="230"/>
      <c r="G39" s="231"/>
      <c r="H39" s="231"/>
      <c r="I39" s="231"/>
      <c r="J39" s="231"/>
      <c r="K39" s="231"/>
      <c r="L39" s="231"/>
      <c r="M39" s="231"/>
      <c r="N39" s="231"/>
      <c r="O39" s="231"/>
      <c r="P39" s="231"/>
      <c r="Q39" s="231"/>
      <c r="R39" s="231"/>
      <c r="S39" s="231"/>
      <c r="T39" s="231"/>
      <c r="V39" s="224"/>
      <c r="W39" s="196"/>
      <c r="X39" s="196"/>
      <c r="Y39" s="196"/>
      <c r="Z39" s="196"/>
      <c r="AC39" s="225"/>
      <c r="AD39" s="196"/>
      <c r="AE39" s="196"/>
      <c r="AF39" s="196"/>
      <c r="AG39" s="196"/>
      <c r="AH39" s="196"/>
      <c r="AK39" s="225"/>
      <c r="AL39" s="196"/>
      <c r="AM39" s="196"/>
      <c r="AN39" s="196"/>
      <c r="AO39" s="196"/>
      <c r="AP39" s="196"/>
      <c r="AS39" s="535"/>
      <c r="AT39" s="535"/>
      <c r="AU39" s="535"/>
      <c r="AV39" s="535"/>
      <c r="AW39" s="535"/>
      <c r="AX39" s="535"/>
      <c r="AY39" s="535"/>
      <c r="AZ39" s="535"/>
      <c r="BA39" s="535"/>
      <c r="BB39" s="535"/>
      <c r="BC39" s="535"/>
      <c r="BD39" s="535"/>
      <c r="BE39" s="535"/>
      <c r="BF39" s="535"/>
      <c r="BG39" s="535"/>
      <c r="BH39" s="535"/>
    </row>
    <row r="40" spans="2:82" ht="17.100000000000001" customHeight="1">
      <c r="B40" s="1018" t="s">
        <v>2218</v>
      </c>
      <c r="C40" s="1018"/>
      <c r="D40" s="1018"/>
      <c r="E40" s="1018"/>
      <c r="F40" s="1018"/>
      <c r="G40" s="1028" t="str">
        <f>IFERROR(VLOOKUP(Y5,【参考】数式用!AS5:AT29,2,0),"")</f>
        <v/>
      </c>
      <c r="H40" s="1028"/>
      <c r="I40" s="1028"/>
      <c r="J40" s="1028"/>
      <c r="K40" s="1028"/>
      <c r="L40" s="1028"/>
      <c r="M40" s="1028"/>
      <c r="N40" s="1028"/>
      <c r="O40" s="1028"/>
      <c r="P40" s="1028"/>
      <c r="Q40" s="1028"/>
      <c r="R40" s="1028"/>
      <c r="S40" s="1028"/>
      <c r="T40" s="1028"/>
      <c r="U40" s="191"/>
      <c r="V40" s="218" t="str">
        <f>IFERROR(IF(G9="特定加算Ⅰ","✓",""),"")</f>
        <v/>
      </c>
      <c r="W40" s="1011" t="s">
        <v>14</v>
      </c>
      <c r="X40" s="1012"/>
      <c r="Y40" s="1012"/>
      <c r="Z40" s="1013"/>
      <c r="AA40" s="997" t="s">
        <v>12</v>
      </c>
      <c r="AB40" s="998"/>
      <c r="AC40" s="219"/>
      <c r="AD40" s="984" t="s">
        <v>14</v>
      </c>
      <c r="AE40" s="984"/>
      <c r="AF40" s="984"/>
      <c r="AG40" s="984"/>
      <c r="AH40" s="984"/>
      <c r="AI40" s="997" t="s">
        <v>12</v>
      </c>
      <c r="AJ40" s="998"/>
      <c r="AK40" s="219"/>
      <c r="AL40" s="984" t="s">
        <v>14</v>
      </c>
      <c r="AM40" s="984"/>
      <c r="AN40" s="984"/>
      <c r="AO40" s="984"/>
      <c r="AP40" s="984"/>
      <c r="AS40" s="98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9"/>
      <c r="AU40" s="989"/>
      <c r="AV40" s="989"/>
      <c r="AW40" s="989"/>
      <c r="AX40" s="989"/>
      <c r="AY40" s="989"/>
      <c r="AZ40" s="989"/>
      <c r="BA40" s="989"/>
      <c r="BB40" s="989"/>
      <c r="BC40" s="989"/>
      <c r="BD40" s="989"/>
      <c r="BE40" s="989"/>
      <c r="BF40" s="989"/>
      <c r="BG40" s="989"/>
      <c r="BH40" s="990"/>
    </row>
    <row r="41" spans="2:82" ht="22.5" customHeight="1">
      <c r="B41" s="1018"/>
      <c r="C41" s="1018"/>
      <c r="D41" s="1018"/>
      <c r="E41" s="1018"/>
      <c r="F41" s="1018"/>
      <c r="G41" s="1028"/>
      <c r="H41" s="1028"/>
      <c r="I41" s="1028"/>
      <c r="J41" s="1028"/>
      <c r="K41" s="1028"/>
      <c r="L41" s="1028"/>
      <c r="M41" s="1028"/>
      <c r="N41" s="1028"/>
      <c r="O41" s="1028"/>
      <c r="P41" s="1028"/>
      <c r="Q41" s="1028"/>
      <c r="R41" s="1028"/>
      <c r="S41" s="1028"/>
      <c r="T41" s="1028"/>
      <c r="U41" s="191"/>
      <c r="V41" s="218" t="str">
        <f>IFERROR(IF(OR(G9="特定加算Ⅱ",G9="特定加算なし"),"✓",""),"")</f>
        <v/>
      </c>
      <c r="W41" s="1011" t="s">
        <v>15</v>
      </c>
      <c r="X41" s="1012"/>
      <c r="Y41" s="1012"/>
      <c r="Z41" s="1013"/>
      <c r="AA41" s="997"/>
      <c r="AB41" s="998"/>
      <c r="AC41" s="233" t="s">
        <v>85</v>
      </c>
      <c r="AD41" s="1132"/>
      <c r="AE41" s="1133"/>
      <c r="AF41" s="1133"/>
      <c r="AG41" s="1133"/>
      <c r="AH41" s="1134"/>
      <c r="AI41" s="997"/>
      <c r="AJ41" s="998"/>
      <c r="AK41" s="233" t="s">
        <v>85</v>
      </c>
      <c r="AL41" s="1132"/>
      <c r="AM41" s="1133"/>
      <c r="AN41" s="1133"/>
      <c r="AO41" s="1133"/>
      <c r="AP41" s="1134"/>
      <c r="AS41" s="991"/>
      <c r="AT41" s="992"/>
      <c r="AU41" s="992"/>
      <c r="AV41" s="992"/>
      <c r="AW41" s="992"/>
      <c r="AX41" s="992"/>
      <c r="AY41" s="992"/>
      <c r="AZ41" s="992"/>
      <c r="BA41" s="992"/>
      <c r="BB41" s="992"/>
      <c r="BC41" s="992"/>
      <c r="BD41" s="992"/>
      <c r="BE41" s="992"/>
      <c r="BF41" s="992"/>
      <c r="BG41" s="992"/>
      <c r="BH41" s="993"/>
    </row>
    <row r="42" spans="2:82" ht="17.100000000000001" customHeight="1" thickBot="1">
      <c r="B42" s="1018"/>
      <c r="C42" s="1018"/>
      <c r="D42" s="1018"/>
      <c r="E42" s="1018"/>
      <c r="F42" s="1018"/>
      <c r="G42" s="1028"/>
      <c r="H42" s="1028"/>
      <c r="I42" s="1028"/>
      <c r="J42" s="1028"/>
      <c r="K42" s="1028"/>
      <c r="L42" s="1028"/>
      <c r="M42" s="1028"/>
      <c r="N42" s="1028"/>
      <c r="O42" s="1028"/>
      <c r="P42" s="1028"/>
      <c r="Q42" s="1028"/>
      <c r="R42" s="1028"/>
      <c r="S42" s="1028"/>
      <c r="T42" s="1028"/>
      <c r="U42" s="191"/>
      <c r="V42" s="184"/>
      <c r="W42" s="234"/>
      <c r="X42" s="234"/>
      <c r="Y42" s="234"/>
      <c r="Z42" s="234"/>
      <c r="AA42" s="209"/>
      <c r="AB42" s="209"/>
      <c r="AC42" s="235"/>
      <c r="AD42" s="984" t="s">
        <v>15</v>
      </c>
      <c r="AE42" s="984"/>
      <c r="AF42" s="984"/>
      <c r="AG42" s="984"/>
      <c r="AH42" s="984"/>
      <c r="AI42" s="209"/>
      <c r="AJ42" s="209"/>
      <c r="AK42" s="235"/>
      <c r="AL42" s="984" t="s">
        <v>15</v>
      </c>
      <c r="AM42" s="984"/>
      <c r="AN42" s="984"/>
      <c r="AO42" s="984"/>
      <c r="AP42" s="984"/>
      <c r="AS42" s="994"/>
      <c r="AT42" s="995"/>
      <c r="AU42" s="995"/>
      <c r="AV42" s="995"/>
      <c r="AW42" s="995"/>
      <c r="AX42" s="995"/>
      <c r="AY42" s="995"/>
      <c r="AZ42" s="995"/>
      <c r="BA42" s="995"/>
      <c r="BB42" s="995"/>
      <c r="BC42" s="995"/>
      <c r="BD42" s="995"/>
      <c r="BE42" s="995"/>
      <c r="BF42" s="995"/>
      <c r="BG42" s="995"/>
      <c r="BH42" s="996"/>
    </row>
    <row r="43" spans="2:82" ht="11.25" customHeight="1" thickBot="1">
      <c r="B43" s="230"/>
      <c r="C43" s="230"/>
      <c r="D43" s="230"/>
      <c r="E43" s="230"/>
      <c r="F43" s="230"/>
      <c r="G43" s="236"/>
      <c r="H43" s="236"/>
      <c r="I43" s="236"/>
      <c r="J43" s="236"/>
      <c r="K43" s="236"/>
      <c r="L43" s="236"/>
      <c r="M43" s="236"/>
      <c r="N43" s="236"/>
      <c r="O43" s="236"/>
      <c r="P43" s="236"/>
      <c r="Q43" s="236"/>
      <c r="R43" s="236"/>
      <c r="S43" s="236"/>
      <c r="T43" s="236"/>
      <c r="U43" s="223"/>
      <c r="V43" s="224"/>
      <c r="W43" s="196"/>
      <c r="X43" s="196"/>
      <c r="Y43" s="196"/>
      <c r="Z43" s="196"/>
      <c r="AD43" s="196"/>
      <c r="AE43" s="196"/>
      <c r="AF43" s="196"/>
      <c r="AG43" s="196"/>
      <c r="AH43" s="196"/>
      <c r="AL43" s="196"/>
      <c r="AM43" s="196"/>
      <c r="AN43" s="196"/>
      <c r="AO43" s="196"/>
      <c r="AP43" s="196"/>
      <c r="AS43" s="228"/>
      <c r="AT43" s="228"/>
      <c r="AU43" s="228"/>
      <c r="AV43" s="228"/>
      <c r="AW43" s="228"/>
      <c r="AX43" s="228"/>
      <c r="AY43" s="228"/>
      <c r="AZ43" s="228"/>
      <c r="BA43" s="228"/>
      <c r="BB43" s="228"/>
      <c r="BC43" s="228"/>
      <c r="BD43" s="228"/>
      <c r="BE43" s="228"/>
      <c r="BF43" s="228"/>
      <c r="BG43" s="228"/>
      <c r="BH43" s="228"/>
    </row>
    <row r="44" spans="2:82" ht="17.100000000000001" customHeight="1">
      <c r="B44" s="1018" t="s">
        <v>2219</v>
      </c>
      <c r="C44" s="1018"/>
      <c r="D44" s="1018"/>
      <c r="E44" s="1018"/>
      <c r="F44" s="1018"/>
      <c r="G44" s="1028" t="s">
        <v>2156</v>
      </c>
      <c r="H44" s="1028"/>
      <c r="I44" s="1028"/>
      <c r="J44" s="1028"/>
      <c r="K44" s="1028"/>
      <c r="L44" s="1028"/>
      <c r="M44" s="1028"/>
      <c r="N44" s="1028"/>
      <c r="O44" s="1028"/>
      <c r="P44" s="1028"/>
      <c r="Q44" s="1028"/>
      <c r="R44" s="1028"/>
      <c r="S44" s="1028"/>
      <c r="T44" s="1028"/>
      <c r="U44" s="217"/>
      <c r="V44" s="218" t="str">
        <f>IFERROR(IF(OR(G9="特定加算Ⅰ",G9="特定加算Ⅱ"),"✓",""),"")</f>
        <v/>
      </c>
      <c r="W44" s="1011" t="s">
        <v>14</v>
      </c>
      <c r="X44" s="1012"/>
      <c r="Y44" s="1012"/>
      <c r="Z44" s="1013"/>
      <c r="AA44" s="997" t="s">
        <v>12</v>
      </c>
      <c r="AB44" s="998"/>
      <c r="AC44" s="219"/>
      <c r="AD44" s="984" t="s">
        <v>14</v>
      </c>
      <c r="AE44" s="984"/>
      <c r="AF44" s="984"/>
      <c r="AG44" s="984"/>
      <c r="AH44" s="984"/>
      <c r="AI44" s="997" t="s">
        <v>12</v>
      </c>
      <c r="AJ44" s="998"/>
      <c r="AK44" s="219"/>
      <c r="AL44" s="984" t="s">
        <v>14</v>
      </c>
      <c r="AM44" s="984"/>
      <c r="AN44" s="984"/>
      <c r="AO44" s="984"/>
      <c r="AP44" s="984"/>
      <c r="AS44" s="988" t="str">
        <f>IFERROR(IF(AS63="○","！R5年度に満たしていた要件を満たさない計画になっている。",IF(OR(AH63=2,AP63=2),VLOOKUP(AS1,【参考】数式用2!E6:S23,15,FALSE),"")),"")</f>
        <v/>
      </c>
      <c r="AT44" s="989"/>
      <c r="AU44" s="989"/>
      <c r="AV44" s="989"/>
      <c r="AW44" s="989"/>
      <c r="AX44" s="989"/>
      <c r="AY44" s="989"/>
      <c r="AZ44" s="989"/>
      <c r="BA44" s="989"/>
      <c r="BB44" s="989"/>
      <c r="BC44" s="989"/>
      <c r="BD44" s="989"/>
      <c r="BE44" s="989"/>
      <c r="BF44" s="989"/>
      <c r="BG44" s="989"/>
      <c r="BH44" s="990"/>
    </row>
    <row r="45" spans="2:82" ht="17.100000000000001" customHeight="1" thickBot="1">
      <c r="B45" s="1018"/>
      <c r="C45" s="1018"/>
      <c r="D45" s="1018"/>
      <c r="E45" s="1018"/>
      <c r="F45" s="1018"/>
      <c r="G45" s="1028"/>
      <c r="H45" s="1028"/>
      <c r="I45" s="1028"/>
      <c r="J45" s="1028"/>
      <c r="K45" s="1028"/>
      <c r="L45" s="1028"/>
      <c r="M45" s="1028"/>
      <c r="N45" s="1028"/>
      <c r="O45" s="1028"/>
      <c r="P45" s="1028"/>
      <c r="Q45" s="1028"/>
      <c r="R45" s="1028"/>
      <c r="S45" s="1028"/>
      <c r="T45" s="1028"/>
      <c r="U45" s="217"/>
      <c r="V45" s="218" t="str">
        <f>IFERROR(IF(G9="特定加算なし","✓",""),"")</f>
        <v/>
      </c>
      <c r="W45" s="1011" t="s">
        <v>15</v>
      </c>
      <c r="X45" s="1012"/>
      <c r="Y45" s="1012"/>
      <c r="Z45" s="1013"/>
      <c r="AA45" s="997"/>
      <c r="AB45" s="998"/>
      <c r="AC45" s="219"/>
      <c r="AD45" s="984" t="s">
        <v>15</v>
      </c>
      <c r="AE45" s="984"/>
      <c r="AF45" s="984"/>
      <c r="AG45" s="984"/>
      <c r="AH45" s="984"/>
      <c r="AI45" s="997"/>
      <c r="AJ45" s="998"/>
      <c r="AK45" s="219"/>
      <c r="AL45" s="984" t="s">
        <v>15</v>
      </c>
      <c r="AM45" s="984"/>
      <c r="AN45" s="984"/>
      <c r="AO45" s="984"/>
      <c r="AP45" s="984"/>
      <c r="AS45" s="994"/>
      <c r="AT45" s="995"/>
      <c r="AU45" s="995"/>
      <c r="AV45" s="995"/>
      <c r="AW45" s="995"/>
      <c r="AX45" s="995"/>
      <c r="AY45" s="995"/>
      <c r="AZ45" s="995"/>
      <c r="BA45" s="995"/>
      <c r="BB45" s="995"/>
      <c r="BC45" s="995"/>
      <c r="BD45" s="995"/>
      <c r="BE45" s="995"/>
      <c r="BF45" s="995"/>
      <c r="BG45" s="995"/>
      <c r="BH45" s="996"/>
      <c r="BO45" s="237"/>
    </row>
    <row r="46" spans="2:82" ht="11.25" customHeight="1">
      <c r="B46" s="223"/>
      <c r="AJ46" s="238"/>
      <c r="AK46" s="238"/>
      <c r="AL46" s="238"/>
      <c r="AM46" s="238"/>
      <c r="AN46" s="238"/>
      <c r="AO46" s="238"/>
      <c r="AP46" s="238"/>
    </row>
    <row r="47" spans="2:82" ht="21" customHeight="1">
      <c r="B47" s="1102" t="s">
        <v>2311</v>
      </c>
      <c r="C47" s="1102"/>
      <c r="D47" s="1102"/>
      <c r="E47" s="1102"/>
      <c r="F47" s="1102"/>
      <c r="G47" s="1102"/>
      <c r="H47" s="1102"/>
      <c r="I47" s="1102"/>
      <c r="J47" s="1102"/>
      <c r="K47" s="1102"/>
      <c r="L47" s="1102"/>
      <c r="M47" s="1102"/>
      <c r="N47" s="1102"/>
      <c r="O47" s="1102"/>
      <c r="P47" s="1102"/>
      <c r="Q47" s="1102"/>
      <c r="R47" s="1102"/>
      <c r="S47" s="1102"/>
      <c r="T47" s="1102"/>
      <c r="U47" s="1102"/>
      <c r="V47" s="1102"/>
      <c r="W47" s="1102"/>
      <c r="X47" s="1102"/>
      <c r="Y47" s="1102"/>
      <c r="Z47" s="1102"/>
      <c r="AA47" s="1102"/>
      <c r="AB47" s="1102"/>
      <c r="AC47" s="1102"/>
      <c r="AD47" s="1102"/>
      <c r="AE47" s="1102"/>
      <c r="AF47" s="1102"/>
      <c r="AG47" s="1102"/>
      <c r="AH47" s="1102"/>
      <c r="AS47" s="239" t="s">
        <v>2259</v>
      </c>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0"/>
      <c r="BR47" s="240"/>
      <c r="BS47" s="240"/>
      <c r="BT47" s="240"/>
      <c r="BU47" s="240"/>
      <c r="BV47" s="240"/>
      <c r="BW47" s="240"/>
      <c r="BX47" s="240"/>
      <c r="BY47" s="240"/>
      <c r="BZ47" s="240"/>
    </row>
    <row r="48" spans="2:82" ht="12.95" customHeight="1" thickBot="1">
      <c r="B48" s="1143"/>
      <c r="C48" s="1144"/>
      <c r="D48" s="1144"/>
      <c r="E48" s="1144"/>
      <c r="F48" s="1145"/>
      <c r="G48" s="1163" t="str">
        <f>IF(F15=4,"R6.4～R6.5",IF(F15=5,"R6.5",""))</f>
        <v>R6.4～R6.5</v>
      </c>
      <c r="H48" s="1163"/>
      <c r="I48" s="1163"/>
      <c r="J48" s="1163"/>
      <c r="K48" s="1163"/>
      <c r="L48" s="1163"/>
      <c r="M48" s="1163"/>
      <c r="N48" s="1163"/>
      <c r="O48" s="1163"/>
      <c r="P48" s="1163"/>
      <c r="Q48" s="1163"/>
      <c r="R48" s="1163"/>
      <c r="S48" s="1163"/>
      <c r="T48" s="1163"/>
      <c r="U48" s="1163"/>
      <c r="V48" s="1163"/>
      <c r="W48" s="1163"/>
      <c r="X48" s="1163"/>
      <c r="Y48" s="1163"/>
      <c r="Z48" s="1163"/>
      <c r="AA48" s="997" t="s">
        <v>12</v>
      </c>
      <c r="AB48" s="998"/>
      <c r="AC48" s="1163" t="str">
        <f>IF(OR(F15=4,F15=5),"R6.6","R"&amp;D15&amp;"."&amp;F15)&amp;"～R"&amp;K15&amp;"."&amp;M15</f>
        <v>R6.6～R7.3</v>
      </c>
      <c r="AD48" s="1163"/>
      <c r="AE48" s="1163"/>
      <c r="AF48" s="1163"/>
      <c r="AG48" s="1163"/>
      <c r="AH48" s="1163"/>
      <c r="AS48" s="1006" t="str">
        <f>IFERROR(IF(AND(OR(AP58=1,AP58=2),OR(AP59=1,AP59=2),OR(AP60=1,AP60=2)),"処遇加算Ⅰ",IF(AND(OR(AP58=1,AP58=2),OR(AP59=1,AP59=2),OR(AP60=0,AP60=3)),"処遇加算Ⅱ",IF(OR(OR(AP58=1,AP58=2),OR(AP59=1,AP59=2)),"処遇加算Ⅲ",""))),"")</f>
        <v/>
      </c>
      <c r="AT48" s="1006"/>
      <c r="AU48" s="1006"/>
      <c r="AV48" s="1006"/>
      <c r="AW48" s="1006" t="str">
        <f>IFERROR(IF(AND(OR(AP61=1,AP61=2),AP62=1,AP63=1),"特定加算Ⅰ",IF(AND(OR(AP61=1,AP61=2),AP62=2,AP63=1),"特定加算Ⅱ",IF(OR(AP61=3,AP62=2,AP63=2),"特定加算なし",""))),"")</f>
        <v>特定加算なし</v>
      </c>
      <c r="AX48" s="1006"/>
      <c r="AY48" s="1006"/>
      <c r="AZ48" s="1006"/>
      <c r="BA48" s="1006" t="str">
        <f>IFERROR(IF(AP57=1,"ベア加算",IF(AP57=2,"ベア加算なし","")),"")</f>
        <v/>
      </c>
      <c r="BB48" s="1006"/>
      <c r="BC48" s="1006"/>
      <c r="BD48" s="1006"/>
      <c r="BE48" s="1007" t="str">
        <f>AS48&amp;AW48&amp;BA48</f>
        <v>特定加算なし</v>
      </c>
      <c r="BF48" s="1007"/>
      <c r="BG48" s="1007"/>
      <c r="BH48" s="1007"/>
      <c r="BI48" s="1007"/>
      <c r="BJ48" s="1007"/>
      <c r="BK48" s="1007"/>
      <c r="BL48" s="1007"/>
      <c r="BM48" s="1007"/>
      <c r="BN48" s="1007"/>
      <c r="BO48" s="1007"/>
      <c r="BP48" s="1007"/>
      <c r="BQ48" s="240"/>
      <c r="BR48" s="240"/>
      <c r="BS48" s="240"/>
      <c r="BT48" s="240"/>
      <c r="BU48" s="240"/>
      <c r="BV48" s="240"/>
      <c r="BW48" s="240"/>
      <c r="BX48" s="240"/>
      <c r="BY48" s="240"/>
      <c r="BZ48" s="240"/>
      <c r="CD48" s="241"/>
    </row>
    <row r="49" spans="2:88" ht="18" customHeight="1">
      <c r="B49" s="1146" t="s">
        <v>2158</v>
      </c>
      <c r="C49" s="1147"/>
      <c r="D49" s="1147"/>
      <c r="E49" s="1147"/>
      <c r="F49" s="1148"/>
      <c r="G49" s="1137" t="str">
        <f>IFERROR(IF(AND(OR(AH58=1,AH58=2),OR(AH59=1,AH59=2),OR(AH60=1,AH60=2)),"処遇加算Ⅰ",IF(AND(OR(AH58=1,AH58=2),OR(AH59=1,AH59=2),OR(AH60=0,AH60=3)),"処遇加算Ⅱ",IF(OR(OR(AH58=1,AH58=2),OR(AH59=1,AH59=2)),"処遇加算Ⅲ",""))),"")</f>
        <v/>
      </c>
      <c r="H49" s="1138"/>
      <c r="I49" s="1138"/>
      <c r="J49" s="1138"/>
      <c r="K49" s="1164"/>
      <c r="L49" s="1137" t="str">
        <f>IFERROR(IF(G9="","",IF(AND(OR(AH61=1,AH61=2),AH62=1,AH63=1),"特定加算Ⅰ",IF(AND(OR(AH61=1,AH61=2),AH62=2,AH63=1),"特定加算Ⅱ",IF(OR(AH61=3,AH62=2,AH63=2),"特定加算なし","")))),"")</f>
        <v/>
      </c>
      <c r="M49" s="1138"/>
      <c r="N49" s="1138"/>
      <c r="O49" s="1138"/>
      <c r="P49" s="1139"/>
      <c r="Q49" s="1140" t="str">
        <f>IFERROR(IF(OR(L9="ベア加算",AND(L9="ベア加算なし",AH57=1)),"ベア加算",IF(AH57=2,"ベア加算なし","")),"")</f>
        <v/>
      </c>
      <c r="R49" s="1138"/>
      <c r="S49" s="1138"/>
      <c r="T49" s="1138"/>
      <c r="U49" s="1139"/>
      <c r="V49" s="1141" t="s">
        <v>10</v>
      </c>
      <c r="W49" s="1142"/>
      <c r="X49" s="1142"/>
      <c r="Y49" s="1142"/>
      <c r="Z49" s="1142"/>
      <c r="AA49" s="1067"/>
      <c r="AB49" s="1067"/>
      <c r="AC49" s="1152" t="str">
        <f>IFERROR(VLOOKUP(BE48,【参考】数式用2!E6:F23,2,FALSE),"")</f>
        <v/>
      </c>
      <c r="AD49" s="1153"/>
      <c r="AE49" s="1153"/>
      <c r="AF49" s="1153"/>
      <c r="AG49" s="1153"/>
      <c r="AH49" s="1154"/>
      <c r="AS49" s="239" t="s">
        <v>2189</v>
      </c>
      <c r="AT49" s="240"/>
      <c r="AU49" s="240"/>
      <c r="AV49" s="240"/>
      <c r="AW49" s="240"/>
      <c r="AX49" s="240"/>
      <c r="AY49" s="240"/>
      <c r="AZ49" s="240"/>
      <c r="BA49" s="240"/>
      <c r="BB49" s="240"/>
      <c r="BC49" s="240"/>
      <c r="BD49" s="240"/>
      <c r="BE49" s="240"/>
      <c r="BF49" s="240"/>
      <c r="BG49" s="240"/>
      <c r="BH49" s="240"/>
      <c r="BI49" s="240"/>
      <c r="BJ49" s="240"/>
      <c r="BK49" s="240"/>
      <c r="BL49" s="240"/>
      <c r="BM49" s="240"/>
      <c r="BN49" s="242" t="s">
        <v>2193</v>
      </c>
      <c r="BO49" s="240"/>
      <c r="BP49" s="240"/>
      <c r="BQ49" s="240"/>
      <c r="BR49" s="240"/>
      <c r="BS49" s="240"/>
      <c r="BT49" s="240"/>
      <c r="BV49" s="239" t="s">
        <v>2196</v>
      </c>
      <c r="BW49" s="240"/>
      <c r="BX49" s="240"/>
      <c r="BY49" s="240"/>
      <c r="BZ49" s="240"/>
      <c r="CA49" s="240"/>
      <c r="CD49" s="241"/>
    </row>
    <row r="50" spans="2:88" ht="18" customHeight="1" thickBot="1">
      <c r="B50" s="1146" t="s">
        <v>2159</v>
      </c>
      <c r="C50" s="1147"/>
      <c r="D50" s="1147"/>
      <c r="E50" s="1147"/>
      <c r="F50" s="1148"/>
      <c r="G50" s="1155" t="str">
        <f>IFERROR(VLOOKUP(Y5,【参考】数式用!$A$5:$J$29,MATCH(G49,【参考】数式用!$B$4:$J$4,0)+1,0),"")</f>
        <v/>
      </c>
      <c r="H50" s="1156"/>
      <c r="I50" s="1156"/>
      <c r="J50" s="1156"/>
      <c r="K50" s="1157"/>
      <c r="L50" s="1155" t="str">
        <f>IFERROR(VLOOKUP(Y5,【参考】数式用!$A$5:$J$29,MATCH(L49,【参考】数式用!$B$4:$J$4,0)+1,0),"")</f>
        <v/>
      </c>
      <c r="M50" s="1156"/>
      <c r="N50" s="1156"/>
      <c r="O50" s="1156"/>
      <c r="P50" s="1158"/>
      <c r="Q50" s="1159" t="str">
        <f>IFERROR(VLOOKUP(Y5,【参考】数式用!$A$5:$J$29,MATCH(Q49,【参考】数式用!$B$4:$J$4,0)+1,0),"")</f>
        <v/>
      </c>
      <c r="R50" s="1156"/>
      <c r="S50" s="1156"/>
      <c r="T50" s="1156"/>
      <c r="U50" s="1158"/>
      <c r="V50" s="1110">
        <f>SUM(G50,L50,Q50)</f>
        <v>0</v>
      </c>
      <c r="W50" s="1111"/>
      <c r="X50" s="1111"/>
      <c r="Y50" s="1111"/>
      <c r="Z50" s="1111"/>
      <c r="AA50" s="1067"/>
      <c r="AB50" s="1067"/>
      <c r="AC50" s="1160" t="str">
        <f>IFERROR(VLOOKUP(Y5,【参考】数式用!$A$5:$AB$29,MATCH(AC49,【参考】数式用!$B$4:$AB$4,0)+1,FALSE),"")</f>
        <v/>
      </c>
      <c r="AD50" s="1161"/>
      <c r="AE50" s="1161"/>
      <c r="AF50" s="1161"/>
      <c r="AG50" s="1161"/>
      <c r="AH50" s="1162"/>
      <c r="AS50" s="1004" t="s">
        <v>2190</v>
      </c>
      <c r="AT50" s="1004"/>
      <c r="AU50" s="1004"/>
      <c r="AV50" s="1004"/>
      <c r="AW50" s="1004" t="s">
        <v>2191</v>
      </c>
      <c r="AX50" s="1004"/>
      <c r="AY50" s="1004"/>
      <c r="AZ50" s="1004"/>
      <c r="BA50" s="1004" t="s">
        <v>13</v>
      </c>
      <c r="BB50" s="1004"/>
      <c r="BC50" s="1004"/>
      <c r="BD50" s="1004"/>
      <c r="BE50" s="1004" t="s">
        <v>2192</v>
      </c>
      <c r="BF50" s="1004"/>
      <c r="BG50" s="1004"/>
      <c r="BH50" s="1004"/>
      <c r="BI50" s="1004" t="s">
        <v>2195</v>
      </c>
      <c r="BJ50" s="1004"/>
      <c r="BK50" s="1004"/>
      <c r="BL50" s="1004"/>
      <c r="BM50" s="240"/>
      <c r="BN50" s="1004" t="s">
        <v>2194</v>
      </c>
      <c r="BO50" s="1004"/>
      <c r="BP50" s="1004"/>
      <c r="BQ50" s="1004"/>
      <c r="BR50" s="1004"/>
      <c r="BS50" s="1004"/>
      <c r="BT50" s="240"/>
      <c r="BV50" s="1169" t="s">
        <v>2197</v>
      </c>
      <c r="BW50" s="1170"/>
      <c r="BX50" s="1170"/>
      <c r="BY50" s="1170"/>
      <c r="BZ50" s="1170"/>
      <c r="CA50" s="1171"/>
      <c r="CD50" s="241"/>
    </row>
    <row r="51" spans="2:88" ht="17.25" customHeight="1">
      <c r="B51" s="1149" t="s">
        <v>2288</v>
      </c>
      <c r="C51" s="1150"/>
      <c r="D51" s="1150"/>
      <c r="E51" s="1150"/>
      <c r="F51" s="1151"/>
      <c r="G51" s="1129" t="str">
        <f>IFERROR(ROUNDDOWN(ROUND(AM5*G50,0)*P5,0)*H53,"")</f>
        <v/>
      </c>
      <c r="H51" s="1129"/>
      <c r="I51" s="1129"/>
      <c r="J51" s="1129"/>
      <c r="K51" s="147" t="s">
        <v>2283</v>
      </c>
      <c r="L51" s="1128" t="str">
        <f>IFERROR(ROUNDDOWN(ROUND(AM5*L50,0)*P5,0)*H53,"")</f>
        <v/>
      </c>
      <c r="M51" s="1129"/>
      <c r="N51" s="1129"/>
      <c r="O51" s="1129"/>
      <c r="P51" s="147" t="s">
        <v>2283</v>
      </c>
      <c r="Q51" s="1128" t="str">
        <f>IFERROR(ROUNDDOWN(ROUND(AM5*Q50,0)*P5,0)*H53,"")</f>
        <v/>
      </c>
      <c r="R51" s="1129"/>
      <c r="S51" s="1129"/>
      <c r="T51" s="1129"/>
      <c r="U51" s="148" t="s">
        <v>2283</v>
      </c>
      <c r="V51" s="1135">
        <f>IFERROR(SUM(G51,L51,Q51),"")</f>
        <v>0</v>
      </c>
      <c r="W51" s="1136"/>
      <c r="X51" s="1136"/>
      <c r="Y51" s="1136"/>
      <c r="Z51" s="149" t="s">
        <v>2283</v>
      </c>
      <c r="AB51" s="150"/>
      <c r="AC51" s="1128" t="str">
        <f>IFERROR(ROUNDDOWN(ROUND(AM5*AC50,0)*P5,0)*AD53,"")</f>
        <v/>
      </c>
      <c r="AD51" s="1129"/>
      <c r="AE51" s="1129"/>
      <c r="AF51" s="1129"/>
      <c r="AG51" s="1129"/>
      <c r="AH51" s="148" t="s">
        <v>2283</v>
      </c>
      <c r="AS51" s="1009" t="str">
        <f>IFERROR(ROUNDDOWN(ROUND(AM5*(G50-B10),0)*P5,0)*H53,"")</f>
        <v/>
      </c>
      <c r="AT51" s="1009"/>
      <c r="AU51" s="1009"/>
      <c r="AV51" s="1009"/>
      <c r="AW51" s="1009" t="str">
        <f>IFERROR(ROUNDDOWN(ROUND(AM5*(L50-G10),0)*P5,0)*H53,"")</f>
        <v/>
      </c>
      <c r="AX51" s="1009"/>
      <c r="AY51" s="1009"/>
      <c r="AZ51" s="1009"/>
      <c r="BA51" s="1009" t="str">
        <f>IFERROR(ROUNDDOWN(ROUND(AM5*(Q50-L10),0)*P5,0)*H53,"")</f>
        <v/>
      </c>
      <c r="BB51" s="1009"/>
      <c r="BC51" s="1009"/>
      <c r="BD51" s="1009"/>
      <c r="BE51" s="1009" t="str">
        <f>IFERROR(ROUNDDOWN(ROUND(AM5*(AC50-Q10),0)*P5,0)*AD53,"")</f>
        <v/>
      </c>
      <c r="BF51" s="1009"/>
      <c r="BG51" s="1009"/>
      <c r="BH51" s="1009"/>
      <c r="BI51" s="1009">
        <f>SUM(AS51:BH51)</f>
        <v>0</v>
      </c>
      <c r="BJ51" s="1009"/>
      <c r="BK51" s="1009"/>
      <c r="BL51" s="1009"/>
      <c r="BM51" s="240"/>
      <c r="BN51" s="1009" t="str">
        <f>IFERROR(ROUNDDOWN(ROUNDDOWN(ROUND(AM5*(VLOOKUP(Y5,【参考】数式用!$A$5:$AB$29,14,FALSE)),0)*P5,0)*AD53*0.5,0),"")</f>
        <v/>
      </c>
      <c r="BO51" s="1009"/>
      <c r="BP51" s="1009"/>
      <c r="BQ51" s="1009"/>
      <c r="BR51" s="1009"/>
      <c r="BS51" s="1009"/>
      <c r="BT51" s="240"/>
      <c r="BV51" s="1172">
        <f>IF(AND(Q49="ベア加算なし",BA48="ベア加算"),ROUNDDOWN(ROUND(AM5*VLOOKUP(Y5,【参考】数式用!$A$5:$AB$29,9,FALSE),0)*P5,0)*AD53,0)</f>
        <v>0</v>
      </c>
      <c r="BW51" s="1173"/>
      <c r="BX51" s="1173"/>
      <c r="BY51" s="1173"/>
      <c r="BZ51" s="1173"/>
      <c r="CA51" s="1174"/>
      <c r="CD51" s="241"/>
    </row>
    <row r="52" spans="2:88" ht="13.5" customHeight="1">
      <c r="B52" s="1149"/>
      <c r="C52" s="1150"/>
      <c r="D52" s="1150"/>
      <c r="E52" s="1150"/>
      <c r="F52" s="1151"/>
      <c r="G52" s="1070" t="str">
        <f>IFERROR("("&amp;TEXT(G51/H53,"#,##0円")&amp;"/月)","")</f>
        <v/>
      </c>
      <c r="H52" s="1071"/>
      <c r="I52" s="1071"/>
      <c r="J52" s="1071"/>
      <c r="K52" s="1071"/>
      <c r="L52" s="1071" t="str">
        <f>IFERROR("("&amp;TEXT(L51/H53,"#,##0円")&amp;"/月)","")</f>
        <v/>
      </c>
      <c r="M52" s="1071"/>
      <c r="N52" s="1071"/>
      <c r="O52" s="1071"/>
      <c r="P52" s="1071"/>
      <c r="Q52" s="1071" t="str">
        <f>IFERROR("("&amp;TEXT(Q51/H53,"#,##0円")&amp;"/月)","")</f>
        <v/>
      </c>
      <c r="R52" s="1071"/>
      <c r="S52" s="1071"/>
      <c r="T52" s="1071"/>
      <c r="U52" s="1071"/>
      <c r="V52" s="1071" t="str">
        <f>IFERROR("("&amp;TEXT(V51/H53,"#,##0円")&amp;"/月)","")</f>
        <v>(0円/月)</v>
      </c>
      <c r="W52" s="1071"/>
      <c r="X52" s="1071"/>
      <c r="Y52" s="1071"/>
      <c r="Z52" s="1071"/>
      <c r="AB52" s="150"/>
      <c r="AC52" s="1130" t="str">
        <f>IFERROR("("&amp;TEXT(AC51/AD53,"#,##0円")&amp;"/月)","")</f>
        <v/>
      </c>
      <c r="AD52" s="1131"/>
      <c r="AE52" s="1131"/>
      <c r="AF52" s="1131"/>
      <c r="AG52" s="1131"/>
      <c r="AH52" s="1070"/>
      <c r="AS52" s="243"/>
      <c r="AT52" s="243"/>
      <c r="AU52" s="243"/>
      <c r="AV52" s="243"/>
      <c r="AW52" s="243"/>
      <c r="AX52" s="243"/>
      <c r="AY52" s="243"/>
      <c r="AZ52" s="243"/>
      <c r="BA52" s="243"/>
      <c r="BB52" s="243"/>
      <c r="BC52" s="243"/>
      <c r="BD52" s="243"/>
      <c r="BE52" s="243"/>
      <c r="BF52" s="243"/>
      <c r="BG52" s="243"/>
      <c r="BH52" s="243"/>
      <c r="BI52" s="243"/>
      <c r="BJ52" s="243"/>
      <c r="BK52" s="243"/>
      <c r="BL52" s="243"/>
      <c r="BM52" s="240"/>
      <c r="BN52" s="243"/>
      <c r="BO52" s="243"/>
      <c r="BP52" s="243"/>
      <c r="BQ52" s="243"/>
      <c r="BR52" s="243"/>
      <c r="BS52" s="243"/>
      <c r="BT52" s="240"/>
      <c r="BU52" s="243"/>
      <c r="BV52" s="243"/>
      <c r="BW52" s="243"/>
      <c r="BX52" s="243"/>
      <c r="BY52" s="243"/>
      <c r="BZ52" s="243"/>
      <c r="CD52" s="241"/>
    </row>
    <row r="53" spans="2:88" s="244" customFormat="1" ht="11.25" customHeight="1">
      <c r="G53" s="245" t="s">
        <v>196</v>
      </c>
      <c r="H53" s="246">
        <f>IF(F15=4,2,IF(F15=5,1,""))</f>
        <v>2</v>
      </c>
      <c r="I53" s="246" t="s">
        <v>2284</v>
      </c>
      <c r="J53" s="246"/>
      <c r="K53" s="246"/>
      <c r="L53" s="246"/>
      <c r="M53" s="246"/>
      <c r="N53" s="246"/>
      <c r="O53" s="246"/>
      <c r="P53" s="246"/>
      <c r="Q53" s="246"/>
      <c r="R53" s="246"/>
      <c r="S53" s="246"/>
      <c r="T53" s="246"/>
      <c r="U53" s="246"/>
      <c r="V53" s="246"/>
      <c r="W53" s="246"/>
      <c r="X53" s="246"/>
      <c r="Y53" s="246"/>
      <c r="Z53" s="246"/>
      <c r="AA53" s="246"/>
      <c r="AB53" s="246"/>
      <c r="AC53" s="245" t="s">
        <v>196</v>
      </c>
      <c r="AD53" s="246">
        <f>IF(F15=4,P15-2,IF(F15=5,P15-1,P15))</f>
        <v>10</v>
      </c>
      <c r="AE53" s="246" t="s">
        <v>2284</v>
      </c>
      <c r="AF53" s="246"/>
      <c r="AG53" s="246"/>
      <c r="AH53" s="246"/>
    </row>
    <row r="54" spans="2:88" ht="6" customHeight="1">
      <c r="BX54" s="247"/>
    </row>
    <row r="55" spans="2:88" ht="18" customHeight="1"/>
    <row r="56" spans="2:88" ht="23.25" customHeight="1">
      <c r="U56" s="1007" t="s">
        <v>239</v>
      </c>
      <c r="V56" s="1007"/>
      <c r="W56" s="1007"/>
      <c r="X56" s="1007"/>
      <c r="Y56" s="1007"/>
      <c r="Z56" s="1007"/>
      <c r="AA56" s="244"/>
      <c r="AB56" s="248"/>
      <c r="AC56" s="1007" t="str">
        <f>IF(F15=4,"R6.4～R6.5",IF(F15=5,"R6.5",""))</f>
        <v>R6.4～R6.5</v>
      </c>
      <c r="AD56" s="1007"/>
      <c r="AE56" s="1007"/>
      <c r="AF56" s="1007"/>
      <c r="AG56" s="1007"/>
      <c r="AH56" s="1007"/>
      <c r="AI56" s="249"/>
      <c r="AJ56" s="248"/>
      <c r="AK56" s="1007" t="str">
        <f>IF(OR(F15=4,F15=5),"R6.6","R"&amp;D15&amp;"."&amp;F15)&amp;"～R"&amp;K15&amp;"."&amp;M15</f>
        <v>R6.6～R7.3</v>
      </c>
      <c r="AL56" s="1007"/>
      <c r="AM56" s="1007"/>
      <c r="AN56" s="1007"/>
      <c r="AO56" s="1007"/>
      <c r="AP56" s="1007"/>
      <c r="AQ56" s="244"/>
      <c r="AR56" s="244"/>
      <c r="AS56" s="1015" t="s">
        <v>2404</v>
      </c>
      <c r="AT56" s="1015"/>
      <c r="AU56" s="1015"/>
      <c r="AV56" s="1015"/>
      <c r="AW56" s="1015" t="s">
        <v>2403</v>
      </c>
      <c r="AX56" s="1015"/>
      <c r="AY56" s="1015"/>
      <c r="AZ56" s="1015"/>
    </row>
    <row r="57" spans="2:88" ht="15.95" customHeight="1">
      <c r="U57" s="1004" t="s">
        <v>2198</v>
      </c>
      <c r="V57" s="1004"/>
      <c r="W57" s="1004"/>
      <c r="X57" s="1004"/>
      <c r="Y57" s="1004"/>
      <c r="Z57" s="531" t="str">
        <f>IF(AND(B9&lt;&gt;"処遇加算なし",F15=4),IF(V21="✓",1,IF(V22="✓",2,"")),"")</f>
        <v/>
      </c>
      <c r="AA57" s="244"/>
      <c r="AB57" s="248"/>
      <c r="AC57" s="1004" t="s">
        <v>2198</v>
      </c>
      <c r="AD57" s="1004"/>
      <c r="AE57" s="1004"/>
      <c r="AF57" s="1004"/>
      <c r="AG57" s="1004"/>
      <c r="AH57" s="533">
        <f>IF(AND(F15&lt;&gt;4,F15&lt;&gt;5),0,IF(AT8="○",1,0))</f>
        <v>0</v>
      </c>
      <c r="AI57" s="252"/>
      <c r="AJ57" s="248"/>
      <c r="AK57" s="1004" t="s">
        <v>2198</v>
      </c>
      <c r="AL57" s="1004"/>
      <c r="AM57" s="1004"/>
      <c r="AN57" s="1004"/>
      <c r="AO57" s="1004"/>
      <c r="AP57" s="169">
        <f>IF(AT8="○",1,0)</f>
        <v>0</v>
      </c>
      <c r="AQ57" s="244"/>
      <c r="AR57" s="244"/>
      <c r="AS57" s="1003"/>
      <c r="AT57" s="1003"/>
      <c r="AU57" s="1003"/>
      <c r="AV57" s="1003"/>
      <c r="AW57" s="1016"/>
      <c r="AX57" s="1016"/>
      <c r="AY57" s="1016"/>
      <c r="AZ57" s="1016"/>
      <c r="BP57" s="250"/>
      <c r="BR57" s="250"/>
      <c r="BS57" s="250"/>
      <c r="BT57" s="250"/>
      <c r="BU57" s="250"/>
      <c r="BV57" s="250"/>
      <c r="BW57" s="250"/>
      <c r="BX57" s="250"/>
      <c r="BY57" s="250"/>
      <c r="BZ57" s="250"/>
      <c r="CA57" s="250"/>
      <c r="CB57" s="250"/>
      <c r="CC57" s="250"/>
      <c r="CD57" s="250"/>
      <c r="CE57" s="250"/>
      <c r="CF57" s="250"/>
      <c r="CH57" s="253"/>
    </row>
    <row r="58" spans="2:88" ht="15.95" customHeight="1">
      <c r="U58" s="1032" t="s">
        <v>2199</v>
      </c>
      <c r="V58" s="1032"/>
      <c r="W58" s="1032"/>
      <c r="X58" s="1032"/>
      <c r="Y58" s="1032"/>
      <c r="Z58" s="531" t="str">
        <f>IF(AND(B9&lt;&gt;"処遇加算なし",F15=4),IF(V24="✓",1,IF(V25="✓",2,IF(V26="✓",3,""))),"")</f>
        <v/>
      </c>
      <c r="AA58" s="244"/>
      <c r="AB58" s="248"/>
      <c r="AC58" s="1032" t="s">
        <v>2199</v>
      </c>
      <c r="AD58" s="1032"/>
      <c r="AE58" s="1032"/>
      <c r="AF58" s="1032"/>
      <c r="AG58" s="1032"/>
      <c r="AH58" s="169">
        <f>IF(AND(F15&lt;&gt;4,F15&lt;&gt;5),0,IF(AU8="○",1,3))</f>
        <v>3</v>
      </c>
      <c r="AI58" s="252"/>
      <c r="AJ58" s="248"/>
      <c r="AK58" s="1032" t="s">
        <v>2199</v>
      </c>
      <c r="AL58" s="1032"/>
      <c r="AM58" s="1032"/>
      <c r="AN58" s="1032"/>
      <c r="AO58" s="1032"/>
      <c r="AP58" s="169">
        <f>IF(AU8="○",1,3)</f>
        <v>3</v>
      </c>
      <c r="AQ58" s="244"/>
      <c r="AR58" s="244"/>
      <c r="AS58" s="1004" t="str">
        <f>IF(OR(AND(Z58=1,AH58=3),AND(Z58=1,AP58=3),AND(Z58=2,AH58=3,AH59=3),AND(Z58=2,AP58=3,AP59=3)),"○","")</f>
        <v/>
      </c>
      <c r="AT58" s="1004"/>
      <c r="AU58" s="1004"/>
      <c r="AV58" s="1004"/>
      <c r="AW58" s="1004" t="str">
        <f>IF(OR(AND(Z58=1,AH58=2),AND(Z58=1,AP58=2),AND(Z58=2,AH58=2,AH59=2),AND(Z58=2,AP58=2,AP59=2)),"○","")</f>
        <v/>
      </c>
      <c r="AX58" s="1004"/>
      <c r="AY58" s="1004"/>
      <c r="AZ58" s="1004"/>
      <c r="BP58" s="250"/>
      <c r="BR58" s="250"/>
      <c r="BS58" s="250"/>
      <c r="BT58" s="250"/>
      <c r="BU58" s="250"/>
      <c r="BV58" s="250"/>
      <c r="BW58" s="250"/>
      <c r="BX58" s="250"/>
      <c r="BY58" s="250"/>
      <c r="BZ58" s="250"/>
      <c r="CA58" s="250"/>
      <c r="CB58" s="250"/>
      <c r="CC58" s="250"/>
      <c r="CD58" s="250"/>
      <c r="CE58" s="250"/>
      <c r="CF58" s="250"/>
      <c r="CH58" s="253"/>
    </row>
    <row r="59" spans="2:88" ht="15.95" customHeight="1">
      <c r="U59" s="1032" t="s">
        <v>2200</v>
      </c>
      <c r="V59" s="1032"/>
      <c r="W59" s="1032"/>
      <c r="X59" s="1032"/>
      <c r="Y59" s="1032"/>
      <c r="Z59" s="531" t="str">
        <f>IF(AND(B9&lt;&gt;"処遇加算なし",F15=4),IF(V28="✓",1,IF(V29="✓",2,IF(V30="✓",3,""))),"")</f>
        <v/>
      </c>
      <c r="AA59" s="244"/>
      <c r="AB59" s="248"/>
      <c r="AC59" s="1032" t="s">
        <v>2200</v>
      </c>
      <c r="AD59" s="1032"/>
      <c r="AE59" s="1032"/>
      <c r="AF59" s="1032"/>
      <c r="AG59" s="1032"/>
      <c r="AH59" s="169">
        <f>IF(AND(F15&lt;&gt;4,F15&lt;&gt;5),0,IF(AV8="○",1,3))</f>
        <v>3</v>
      </c>
      <c r="AI59" s="252"/>
      <c r="AJ59" s="248"/>
      <c r="AK59" s="1032" t="s">
        <v>2200</v>
      </c>
      <c r="AL59" s="1032"/>
      <c r="AM59" s="1032"/>
      <c r="AN59" s="1032"/>
      <c r="AO59" s="1032"/>
      <c r="AP59" s="169">
        <f>IF(AV8="○",1,3)</f>
        <v>3</v>
      </c>
      <c r="AQ59" s="244"/>
      <c r="AR59" s="244"/>
      <c r="AS59" s="1004" t="str">
        <f>IF(OR(AND(Z59=1,AH59=3),AND(Z59=1,AP59=3),AND(Z59=2,AH58=3,AH59=3),AND(Z59=2,AP58=3,AP59=3)),"○","")</f>
        <v/>
      </c>
      <c r="AT59" s="1004"/>
      <c r="AU59" s="1004"/>
      <c r="AV59" s="1004"/>
      <c r="AW59" s="1004" t="str">
        <f>IF(OR(AND(Z59=1,AH58=2),AND(Z59=1,AP58=2),AND(Z59=2,AH58=2,AH59=2),AND(Z59=2,AP58=2,AP59=2)),"○","")</f>
        <v/>
      </c>
      <c r="AX59" s="1004"/>
      <c r="AY59" s="1004"/>
      <c r="AZ59" s="1004"/>
      <c r="BP59" s="250"/>
      <c r="BR59" s="250"/>
      <c r="BS59" s="250"/>
      <c r="BT59" s="250"/>
      <c r="BU59" s="250"/>
      <c r="BV59" s="250"/>
      <c r="BW59" s="250"/>
      <c r="BX59" s="250"/>
      <c r="BY59" s="250"/>
      <c r="BZ59" s="250"/>
      <c r="CA59" s="250"/>
      <c r="CB59" s="250"/>
      <c r="CC59" s="250"/>
      <c r="CD59" s="250"/>
      <c r="CE59" s="250"/>
      <c r="CF59" s="250"/>
      <c r="CH59" s="253"/>
    </row>
    <row r="60" spans="2:88" ht="15.95" customHeight="1">
      <c r="U60" s="1032" t="s">
        <v>2201</v>
      </c>
      <c r="V60" s="1032"/>
      <c r="W60" s="1032"/>
      <c r="X60" s="1032"/>
      <c r="Y60" s="1032"/>
      <c r="Z60" s="531" t="str">
        <f>IF(AND(B9&lt;&gt;"処遇加算なし",F15=4),IF(V32="✓",1,IF(V33="✓",2,"")),"")</f>
        <v/>
      </c>
      <c r="AA60" s="244"/>
      <c r="AB60" s="248"/>
      <c r="AC60" s="1032" t="s">
        <v>2201</v>
      </c>
      <c r="AD60" s="1032"/>
      <c r="AE60" s="1032"/>
      <c r="AF60" s="1032"/>
      <c r="AG60" s="1032"/>
      <c r="AH60" s="169">
        <f>IF(AND(F15&lt;&gt;4,F15&lt;&gt;5),0,IF(AW8="○",1,3))</f>
        <v>3</v>
      </c>
      <c r="AI60" s="252"/>
      <c r="AJ60" s="248"/>
      <c r="AK60" s="1032" t="s">
        <v>2201</v>
      </c>
      <c r="AL60" s="1032"/>
      <c r="AM60" s="1032"/>
      <c r="AN60" s="1032"/>
      <c r="AO60" s="1032"/>
      <c r="AP60" s="169">
        <f>IF(AW8="○",1,3)</f>
        <v>3</v>
      </c>
      <c r="AQ60" s="244"/>
      <c r="AR60" s="244"/>
      <c r="AS60" s="1005" t="str">
        <f>IF(OR(AND(Z60=1,AH60=3),AND(Z60=1,AP60=3)),"○","")</f>
        <v/>
      </c>
      <c r="AT60" s="1005"/>
      <c r="AU60" s="1005"/>
      <c r="AV60" s="1005"/>
      <c r="AW60" s="1005" t="str">
        <f>IF(OR(AND(Z60=1,AH60=2),AND(Z60=1,AP60=2)),"○","")</f>
        <v/>
      </c>
      <c r="AX60" s="1005"/>
      <c r="AY60" s="1005"/>
      <c r="AZ60" s="1005"/>
      <c r="BP60" s="250"/>
      <c r="BR60" s="250"/>
      <c r="BS60" s="250"/>
      <c r="BT60" s="250"/>
      <c r="BU60" s="250"/>
      <c r="BV60" s="250"/>
      <c r="BW60" s="250"/>
      <c r="BX60" s="250"/>
      <c r="BY60" s="250"/>
      <c r="BZ60" s="250"/>
      <c r="CA60" s="250"/>
      <c r="CB60" s="250"/>
      <c r="CC60" s="250"/>
      <c r="CD60" s="250"/>
      <c r="CE60" s="250"/>
      <c r="CF60" s="250"/>
      <c r="CH60" s="253"/>
    </row>
    <row r="61" spans="2:88" ht="15.95" customHeight="1">
      <c r="U61" s="1032" t="s">
        <v>2202</v>
      </c>
      <c r="V61" s="1032"/>
      <c r="W61" s="1032"/>
      <c r="X61" s="1032"/>
      <c r="Y61" s="1032"/>
      <c r="Z61" s="531" t="str">
        <f>IF(AND(B9&lt;&gt;"処遇加算なし",F15=4),IF(V36="✓",1,IF(V37="✓",2,"")),"")</f>
        <v/>
      </c>
      <c r="AA61" s="244"/>
      <c r="AB61" s="248"/>
      <c r="AC61" s="1032" t="s">
        <v>2202</v>
      </c>
      <c r="AD61" s="1032"/>
      <c r="AE61" s="1032"/>
      <c r="AF61" s="1032"/>
      <c r="AG61" s="1032"/>
      <c r="AH61" s="169">
        <f>IF(AND(F15&lt;&gt;4,F15&lt;&gt;5),0,IF(AX8="○",1,2))</f>
        <v>2</v>
      </c>
      <c r="AI61" s="252"/>
      <c r="AJ61" s="248"/>
      <c r="AK61" s="1032" t="s">
        <v>2202</v>
      </c>
      <c r="AL61" s="1032"/>
      <c r="AM61" s="1032"/>
      <c r="AN61" s="1032"/>
      <c r="AO61" s="1032"/>
      <c r="AP61" s="169">
        <f>IF(AX8="○",1,2)</f>
        <v>2</v>
      </c>
      <c r="AQ61" s="244"/>
      <c r="AR61" s="244"/>
      <c r="AS61" s="1004" t="str">
        <f>IF(OR(AND(Z61=1,AH61=2),AND(Z61=1,AP61=2)),"○","")</f>
        <v/>
      </c>
      <c r="AT61" s="1004"/>
      <c r="AU61" s="1004"/>
      <c r="AV61" s="1004"/>
      <c r="AW61" s="1017" t="str">
        <f>IF(OR((AD61-AL61)&lt;0,(AD61-AT61)&lt;0),"!","")</f>
        <v/>
      </c>
      <c r="AX61" s="1017"/>
      <c r="AY61" s="1017"/>
      <c r="AZ61" s="1017"/>
      <c r="BP61" s="250"/>
      <c r="BR61" s="250"/>
      <c r="BS61" s="250"/>
      <c r="BT61" s="250"/>
      <c r="BU61" s="250"/>
      <c r="BV61" s="250"/>
      <c r="BW61" s="250"/>
      <c r="BX61" s="250"/>
      <c r="BY61" s="250"/>
      <c r="BZ61" s="250"/>
      <c r="CA61" s="250"/>
      <c r="CB61" s="250"/>
      <c r="CC61" s="250"/>
      <c r="CD61" s="250"/>
      <c r="CE61" s="250"/>
      <c r="CF61" s="250"/>
      <c r="CH61" s="253"/>
    </row>
    <row r="62" spans="2:88" ht="15.95" customHeight="1">
      <c r="U62" s="1032" t="s">
        <v>2203</v>
      </c>
      <c r="V62" s="1032"/>
      <c r="W62" s="1032"/>
      <c r="X62" s="1032"/>
      <c r="Y62" s="1032"/>
      <c r="Z62" s="531" t="str">
        <f>IF(AND(B9&lt;&gt;"処遇加算なし",F15=4),IF(V40="✓",1,IF(V41="✓",2,"")),"")</f>
        <v/>
      </c>
      <c r="AA62" s="244"/>
      <c r="AB62" s="248"/>
      <c r="AC62" s="1032" t="s">
        <v>2203</v>
      </c>
      <c r="AD62" s="1032"/>
      <c r="AE62" s="1032"/>
      <c r="AF62" s="1032"/>
      <c r="AG62" s="1032"/>
      <c r="AH62" s="169">
        <f>IF(AND(F15&lt;&gt;4,F15&lt;&gt;5),0,IF(AY8="○",1,2))</f>
        <v>2</v>
      </c>
      <c r="AI62" s="252"/>
      <c r="AJ62" s="248"/>
      <c r="AK62" s="1032" t="s">
        <v>2203</v>
      </c>
      <c r="AL62" s="1032"/>
      <c r="AM62" s="1032"/>
      <c r="AN62" s="1032"/>
      <c r="AO62" s="1032"/>
      <c r="AP62" s="169">
        <f>IF(AY8="○",1,2)</f>
        <v>2</v>
      </c>
      <c r="AQ62" s="244"/>
      <c r="AR62" s="244"/>
      <c r="AS62" s="1004" t="str">
        <f>IF(OR(AND(Z62=1,AH62=2),AND(Z62=1,AP62=2)),"○","")</f>
        <v/>
      </c>
      <c r="AT62" s="1004"/>
      <c r="AU62" s="1004"/>
      <c r="AV62" s="1004"/>
      <c r="AW62" s="1017" t="str">
        <f>IF(OR((AD62-AL62)&lt;0,(AD62-AT62)&lt;0),"!","")</f>
        <v/>
      </c>
      <c r="AX62" s="1017"/>
      <c r="AY62" s="1017"/>
      <c r="AZ62" s="1017"/>
      <c r="BP62" s="250"/>
      <c r="BR62" s="250"/>
      <c r="BS62" s="250"/>
      <c r="BT62" s="250"/>
      <c r="BU62" s="250"/>
      <c r="BV62" s="250"/>
      <c r="BW62" s="250"/>
      <c r="BX62" s="250"/>
      <c r="BY62" s="250"/>
      <c r="BZ62" s="250"/>
      <c r="CA62" s="250"/>
      <c r="CB62" s="250"/>
      <c r="CC62" s="250"/>
      <c r="CD62" s="250"/>
      <c r="CE62" s="250"/>
      <c r="CF62" s="250"/>
      <c r="CH62" s="253"/>
    </row>
    <row r="63" spans="2:88" ht="15.95" customHeight="1">
      <c r="U63" s="1004" t="s">
        <v>2204</v>
      </c>
      <c r="V63" s="1004"/>
      <c r="W63" s="1004"/>
      <c r="X63" s="1004"/>
      <c r="Y63" s="1004"/>
      <c r="Z63" s="531" t="str">
        <f>IF(AND(B9&lt;&gt;"処遇加算なし",F15=4),IF(V44="✓",1,IF(V45="✓",2,"")),"")</f>
        <v/>
      </c>
      <c r="AA63" s="244"/>
      <c r="AB63" s="248"/>
      <c r="AC63" s="1004" t="s">
        <v>2204</v>
      </c>
      <c r="AD63" s="1004"/>
      <c r="AE63" s="1004"/>
      <c r="AF63" s="1004"/>
      <c r="AG63" s="1004"/>
      <c r="AH63" s="169">
        <f>IF(AND(F15&lt;&gt;4,F15&lt;&gt;5),0,IF(AZ8="○",1,2))</f>
        <v>2</v>
      </c>
      <c r="AI63" s="252"/>
      <c r="AJ63" s="248"/>
      <c r="AK63" s="1004" t="s">
        <v>2204</v>
      </c>
      <c r="AL63" s="1004"/>
      <c r="AM63" s="1004"/>
      <c r="AN63" s="1004"/>
      <c r="AO63" s="1004"/>
      <c r="AP63" s="169">
        <f>IF(AZ8="○",1,2)</f>
        <v>2</v>
      </c>
      <c r="AQ63" s="244"/>
      <c r="AR63" s="244"/>
      <c r="AS63" s="1004" t="str">
        <f>IF(OR(AND(Z63=1,AH63=2),AND(Z63=1,AP63=2)),"○","")</f>
        <v/>
      </c>
      <c r="AT63" s="1004"/>
      <c r="AU63" s="1004"/>
      <c r="AV63" s="1004"/>
      <c r="AW63" s="1017" t="str">
        <f>IF(OR((AD63-AL63)&lt;0,(AD63-AT63)&lt;0),"!","")</f>
        <v/>
      </c>
      <c r="AX63" s="1017"/>
      <c r="AY63" s="1017"/>
      <c r="AZ63" s="1017"/>
      <c r="BP63" s="250"/>
      <c r="BR63" s="250"/>
      <c r="BS63" s="250"/>
      <c r="BT63" s="250"/>
      <c r="BU63" s="250"/>
      <c r="BV63" s="250"/>
      <c r="BW63" s="250"/>
      <c r="BX63" s="250"/>
      <c r="BY63" s="250"/>
      <c r="BZ63" s="250"/>
      <c r="CA63" s="250"/>
      <c r="CB63" s="250"/>
      <c r="CC63" s="250"/>
      <c r="CD63" s="250"/>
      <c r="CE63" s="250"/>
      <c r="CF63" s="250"/>
      <c r="CH63" s="253"/>
    </row>
    <row r="64" spans="2:88" ht="15.95" customHeight="1">
      <c r="BD64" s="244"/>
      <c r="BE64" s="244"/>
      <c r="BF64" s="254"/>
      <c r="BT64" s="196"/>
      <c r="BU64" s="196"/>
      <c r="BV64" s="196"/>
      <c r="BW64" s="196"/>
      <c r="BX64" s="196"/>
      <c r="BY64" s="196"/>
      <c r="BZ64" s="196"/>
      <c r="CA64" s="196"/>
      <c r="CB64" s="196"/>
      <c r="CC64" s="196"/>
      <c r="CD64" s="196"/>
      <c r="CE64" s="196"/>
      <c r="CF64" s="196"/>
      <c r="CG64" s="196"/>
      <c r="CH64" s="196"/>
      <c r="CI64" s="196"/>
      <c r="CJ64" s="196"/>
    </row>
    <row r="65" spans="20:71" ht="15.95" customHeight="1">
      <c r="BS65" s="196"/>
    </row>
    <row r="66" spans="20:71" ht="15.95" customHeight="1"/>
    <row r="67" spans="20:71" ht="15.95" customHeight="1">
      <c r="T67" s="170">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7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920"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921"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922"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923"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924"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925"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926"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927"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928"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929"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930"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931"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932"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933"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934"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35"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36"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37"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38"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39"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40"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41"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42"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43"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44"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45"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46"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47"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48"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49"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50"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51"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52"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55"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56"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7"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8"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 type="list" allowBlank="1" showInputMessage="1" showErrorMessage="1">
          <x14:formula1>
            <xm:f>【参考】数式用3!$A$3:$A$49</xm:f>
          </x14:formula1>
          <xm:sqref>J5:L5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1"/>
  <sheetViews>
    <sheetView topLeftCell="A13" zoomScale="80" zoomScaleNormal="80" zoomScaleSheetLayoutView="85" workbookViewId="0">
      <selection activeCell="G50" sqref="G50:K50"/>
    </sheetView>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4" t="s">
        <v>248</v>
      </c>
      <c r="B2" s="1187" t="s">
        <v>249</v>
      </c>
      <c r="C2" s="1188"/>
      <c r="D2" s="1188"/>
      <c r="E2" s="1189"/>
      <c r="F2" s="1190" t="s">
        <v>250</v>
      </c>
      <c r="G2" s="1191"/>
      <c r="H2" s="1192"/>
      <c r="I2" s="1184" t="s">
        <v>251</v>
      </c>
      <c r="J2" s="1193"/>
      <c r="K2" s="1195" t="s">
        <v>252</v>
      </c>
      <c r="L2" s="1196"/>
      <c r="M2" s="1196"/>
      <c r="N2" s="1196"/>
      <c r="O2" s="1196"/>
      <c r="P2" s="1196"/>
      <c r="Q2" s="1196"/>
      <c r="R2" s="1196"/>
      <c r="S2" s="1196"/>
      <c r="T2" s="1196"/>
      <c r="U2" s="1196"/>
      <c r="V2" s="1196"/>
      <c r="W2" s="1196"/>
      <c r="X2" s="1196"/>
      <c r="Y2" s="1196"/>
      <c r="Z2" s="1196"/>
      <c r="AA2" s="1196"/>
      <c r="AB2" s="1197"/>
      <c r="AC2" s="1181" t="s">
        <v>253</v>
      </c>
      <c r="AD2" s="7"/>
      <c r="AE2" s="1184" t="s">
        <v>248</v>
      </c>
      <c r="AF2" s="1184" t="s">
        <v>2263</v>
      </c>
      <c r="AG2" s="1204"/>
      <c r="AH2" s="1193"/>
      <c r="AJ2" s="9" t="s">
        <v>255</v>
      </c>
      <c r="AK2" s="10" t="s">
        <v>255</v>
      </c>
      <c r="AM2" s="11" t="s">
        <v>199</v>
      </c>
      <c r="AO2" s="11" t="s">
        <v>16</v>
      </c>
      <c r="AQ2" s="12" t="s">
        <v>256</v>
      </c>
      <c r="AS2" s="1209" t="s">
        <v>2141</v>
      </c>
      <c r="AT2" s="1212" t="s">
        <v>254</v>
      </c>
    </row>
    <row r="3" spans="1:46" ht="51.75" customHeight="1" thickBot="1">
      <c r="A3" s="1185"/>
      <c r="B3" s="1198" t="s">
        <v>258</v>
      </c>
      <c r="C3" s="1199"/>
      <c r="D3" s="1199"/>
      <c r="E3" s="1200"/>
      <c r="F3" s="1198" t="s">
        <v>259</v>
      </c>
      <c r="G3" s="1199"/>
      <c r="H3" s="1200"/>
      <c r="I3" s="1186"/>
      <c r="J3" s="1194"/>
      <c r="K3" s="1201" t="s">
        <v>260</v>
      </c>
      <c r="L3" s="1202"/>
      <c r="M3" s="1202"/>
      <c r="N3" s="1202"/>
      <c r="O3" s="1202"/>
      <c r="P3" s="1202"/>
      <c r="Q3" s="1202"/>
      <c r="R3" s="1202"/>
      <c r="S3" s="1202"/>
      <c r="T3" s="1202"/>
      <c r="U3" s="1202"/>
      <c r="V3" s="1202"/>
      <c r="W3" s="1202"/>
      <c r="X3" s="1202"/>
      <c r="Y3" s="1202"/>
      <c r="Z3" s="1202"/>
      <c r="AA3" s="1202"/>
      <c r="AB3" s="1203"/>
      <c r="AC3" s="1182"/>
      <c r="AD3" s="7"/>
      <c r="AE3" s="1185"/>
      <c r="AF3" s="1185"/>
      <c r="AG3" s="1205"/>
      <c r="AH3" s="1206"/>
      <c r="AJ3" s="13" t="s">
        <v>261</v>
      </c>
      <c r="AK3" s="14" t="s">
        <v>261</v>
      </c>
      <c r="AM3" s="15"/>
      <c r="AO3" s="15"/>
      <c r="AQ3" s="16" t="s">
        <v>18</v>
      </c>
      <c r="AS3" s="1210"/>
      <c r="AT3" s="1213"/>
    </row>
    <row r="4" spans="1:46" ht="41.25" customHeight="1" thickBot="1">
      <c r="A4" s="118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3"/>
      <c r="AD4" s="7"/>
      <c r="AE4" s="1186"/>
      <c r="AF4" s="1185"/>
      <c r="AG4" s="1205"/>
      <c r="AH4" s="1206"/>
      <c r="AJ4" s="13" t="s">
        <v>272</v>
      </c>
      <c r="AK4" s="14" t="s">
        <v>272</v>
      </c>
      <c r="AQ4" s="16" t="s">
        <v>268</v>
      </c>
      <c r="AS4" s="1211"/>
      <c r="AT4" s="1214"/>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2"/>
      <c r="AJ5" s="13" t="s">
        <v>273</v>
      </c>
      <c r="AK5" s="14" t="s">
        <v>274</v>
      </c>
      <c r="AM5" s="11" t="s">
        <v>199</v>
      </c>
      <c r="AQ5" s="16" t="s">
        <v>270</v>
      </c>
      <c r="AS5" s="163" t="s">
        <v>255</v>
      </c>
      <c r="AT5" s="166"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3"/>
      <c r="AJ6" s="13" t="s">
        <v>276</v>
      </c>
      <c r="AK6" s="14" t="s">
        <v>276</v>
      </c>
      <c r="AM6" s="38" t="s">
        <v>277</v>
      </c>
      <c r="AQ6" s="39"/>
      <c r="AS6" s="164" t="s">
        <v>275</v>
      </c>
      <c r="AT6" s="167"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3"/>
      <c r="AJ7" s="13" t="s">
        <v>279</v>
      </c>
      <c r="AK7" s="14" t="s">
        <v>279</v>
      </c>
      <c r="AM7" s="15"/>
      <c r="AS7" s="164" t="s">
        <v>278</v>
      </c>
      <c r="AT7" s="167"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3"/>
      <c r="AJ8" s="13" t="s">
        <v>280</v>
      </c>
      <c r="AK8" s="14" t="s">
        <v>281</v>
      </c>
      <c r="AS8" s="164" t="s">
        <v>273</v>
      </c>
      <c r="AT8" s="167"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3"/>
      <c r="AJ9" s="13" t="s">
        <v>282</v>
      </c>
      <c r="AK9" s="14" t="s">
        <v>283</v>
      </c>
      <c r="AS9" s="164" t="s">
        <v>276</v>
      </c>
      <c r="AT9" s="167"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4" t="s">
        <v>279</v>
      </c>
      <c r="AT10" s="167"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3"/>
      <c r="AJ11" s="13" t="s">
        <v>285</v>
      </c>
      <c r="AK11" s="14" t="s">
        <v>286</v>
      </c>
      <c r="AS11" s="164" t="s">
        <v>280</v>
      </c>
      <c r="AT11" s="167"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4" t="s">
        <v>282</v>
      </c>
      <c r="AT12" s="167"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4" t="s">
        <v>284</v>
      </c>
      <c r="AT13" s="167"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3"/>
      <c r="AJ14" s="13" t="s">
        <v>290</v>
      </c>
      <c r="AK14" s="14" t="s">
        <v>291</v>
      </c>
      <c r="AS14" s="164" t="s">
        <v>285</v>
      </c>
      <c r="AT14" s="167"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3"/>
      <c r="AJ15" s="13" t="s">
        <v>292</v>
      </c>
      <c r="AK15" s="14" t="s">
        <v>292</v>
      </c>
      <c r="AS15" s="164" t="s">
        <v>287</v>
      </c>
      <c r="AT15" s="167"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3"/>
      <c r="AJ16" s="13" t="s">
        <v>293</v>
      </c>
      <c r="AK16" s="14" t="s">
        <v>293</v>
      </c>
      <c r="AS16" s="164" t="s">
        <v>289</v>
      </c>
      <c r="AT16" s="167"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3"/>
      <c r="AJ17" s="13" t="s">
        <v>294</v>
      </c>
      <c r="AK17" s="14" t="s">
        <v>295</v>
      </c>
      <c r="AS17" s="164" t="s">
        <v>290</v>
      </c>
      <c r="AT17" s="167"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4" t="s">
        <v>292</v>
      </c>
      <c r="AT18" s="167"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4" t="s">
        <v>293</v>
      </c>
      <c r="AT19" s="167"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4" t="s">
        <v>294</v>
      </c>
      <c r="AT20" s="167"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3"/>
      <c r="AJ21" s="13" t="s">
        <v>301</v>
      </c>
      <c r="AK21" s="14" t="s">
        <v>301</v>
      </c>
      <c r="AS21" s="164" t="s">
        <v>296</v>
      </c>
      <c r="AT21" s="167"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4" t="s">
        <v>297</v>
      </c>
      <c r="AT22" s="167"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4" t="s">
        <v>299</v>
      </c>
      <c r="AT23" s="167"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3"/>
      <c r="AJ24" s="40" t="s">
        <v>306</v>
      </c>
      <c r="AK24" s="41" t="s">
        <v>307</v>
      </c>
      <c r="AS24" s="164" t="s">
        <v>301</v>
      </c>
      <c r="AT24" s="167"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4" t="s">
        <v>302</v>
      </c>
      <c r="AT25" s="167" t="s">
        <v>2383</v>
      </c>
    </row>
    <row r="26" spans="1:46">
      <c r="A26" s="9" t="s">
        <v>2416</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1235" t="s">
        <v>2416</v>
      </c>
      <c r="AF26" s="144" t="s">
        <v>2357</v>
      </c>
      <c r="AG26" s="1236" t="s">
        <v>2358</v>
      </c>
      <c r="AH26" s="1237"/>
      <c r="AS26" s="164" t="s">
        <v>304</v>
      </c>
      <c r="AT26" s="167" t="s">
        <v>2384</v>
      </c>
    </row>
    <row r="27" spans="1:46">
      <c r="A27" s="13" t="s">
        <v>2417</v>
      </c>
      <c r="B27" s="29">
        <v>0.13700000000000001</v>
      </c>
      <c r="C27" s="30">
        <v>0.1</v>
      </c>
      <c r="D27" s="31">
        <v>5.5E-2</v>
      </c>
      <c r="E27" s="32">
        <v>0</v>
      </c>
      <c r="F27" s="29">
        <v>6.3E-2</v>
      </c>
      <c r="G27" s="33">
        <v>4.2000000000000003E-2</v>
      </c>
      <c r="H27" s="32">
        <v>0</v>
      </c>
      <c r="I27" s="34">
        <v>2.4E-2</v>
      </c>
      <c r="J27" s="32">
        <v>0</v>
      </c>
      <c r="K27" s="35">
        <v>0.245</v>
      </c>
      <c r="L27" s="36">
        <v>0.224</v>
      </c>
      <c r="M27" s="36">
        <v>0.182</v>
      </c>
      <c r="N27" s="36">
        <v>0.14499999999999999</v>
      </c>
      <c r="O27" s="36">
        <v>0.221</v>
      </c>
      <c r="P27" s="36">
        <v>0.20799999999999999</v>
      </c>
      <c r="Q27" s="36">
        <v>0.2</v>
      </c>
      <c r="R27" s="36">
        <v>0.187</v>
      </c>
      <c r="S27" s="36">
        <v>0.184</v>
      </c>
      <c r="T27" s="36">
        <v>0.16300000000000001</v>
      </c>
      <c r="U27" s="36">
        <v>0.16299999999999998</v>
      </c>
      <c r="V27" s="36">
        <v>0.158</v>
      </c>
      <c r="W27" s="36">
        <v>0.14199999999999999</v>
      </c>
      <c r="X27" s="36">
        <v>0.13899999999999998</v>
      </c>
      <c r="Y27" s="36">
        <v>0.12100000000000001</v>
      </c>
      <c r="Z27" s="36">
        <v>0.11800000000000001</v>
      </c>
      <c r="AA27" s="36">
        <v>0.1</v>
      </c>
      <c r="AB27" s="37">
        <v>7.5999999999999998E-2</v>
      </c>
      <c r="AC27" s="37">
        <v>2.1000000000000001E-2</v>
      </c>
      <c r="AD27" s="7"/>
      <c r="AE27" s="13" t="s">
        <v>2417</v>
      </c>
      <c r="AF27" s="1238" t="s">
        <v>2357</v>
      </c>
      <c r="AG27" s="1239" t="s">
        <v>2358</v>
      </c>
      <c r="AH27" s="143"/>
      <c r="AS27" s="1233"/>
      <c r="AT27" s="1234"/>
    </row>
    <row r="28" spans="1:46">
      <c r="A28" s="1221" t="s">
        <v>2418</v>
      </c>
      <c r="B28" s="1222">
        <v>5.8999999999999997E-2</v>
      </c>
      <c r="C28" s="1223">
        <v>4.2999999999999997E-2</v>
      </c>
      <c r="D28" s="1224">
        <v>2.3E-2</v>
      </c>
      <c r="E28" s="49">
        <v>0</v>
      </c>
      <c r="F28" s="1222">
        <v>1.2E-2</v>
      </c>
      <c r="G28" s="1225">
        <v>0.01</v>
      </c>
      <c r="H28" s="49">
        <v>0</v>
      </c>
      <c r="I28" s="1226">
        <v>1.0999999999999999E-2</v>
      </c>
      <c r="J28" s="49">
        <v>0</v>
      </c>
      <c r="K28" s="1227">
        <v>9.1999999999999985E-2</v>
      </c>
      <c r="L28" s="1228">
        <v>8.9999999999999983E-2</v>
      </c>
      <c r="M28" s="1228">
        <v>7.9999999999999988E-2</v>
      </c>
      <c r="N28" s="1228">
        <v>6.3999999999999987E-2</v>
      </c>
      <c r="O28" s="1228">
        <v>8.0999999999999989E-2</v>
      </c>
      <c r="P28" s="1228">
        <v>7.5999999999999984E-2</v>
      </c>
      <c r="Q28" s="1228">
        <v>7.8999999999999987E-2</v>
      </c>
      <c r="R28" s="1228">
        <v>7.3999999999999996E-2</v>
      </c>
      <c r="S28" s="1228">
        <v>6.4999999999999988E-2</v>
      </c>
      <c r="T28" s="1228">
        <v>6.3E-2</v>
      </c>
      <c r="U28" s="1228">
        <v>5.6000000000000001E-2</v>
      </c>
      <c r="V28" s="1228">
        <v>6.8999999999999992E-2</v>
      </c>
      <c r="W28" s="1228">
        <v>5.3999999999999999E-2</v>
      </c>
      <c r="X28" s="1228">
        <v>4.5000000000000005E-2</v>
      </c>
      <c r="Y28" s="1228">
        <v>5.2999999999999999E-2</v>
      </c>
      <c r="Z28" s="1228">
        <v>4.3000000000000003E-2</v>
      </c>
      <c r="AA28" s="1228">
        <v>4.4000000000000004E-2</v>
      </c>
      <c r="AB28" s="1229">
        <v>3.3000000000000002E-2</v>
      </c>
      <c r="AC28" s="1229">
        <v>0.01</v>
      </c>
      <c r="AD28" s="7"/>
      <c r="AE28" s="1221" t="s">
        <v>2418</v>
      </c>
      <c r="AF28" s="1230" t="s">
        <v>2271</v>
      </c>
      <c r="AG28" s="1231" t="s">
        <v>2272</v>
      </c>
      <c r="AH28" s="1232" t="s">
        <v>2359</v>
      </c>
      <c r="AS28" s="1233"/>
      <c r="AT28" s="1234"/>
    </row>
    <row r="29" spans="1:46" ht="19.5" thickBot="1">
      <c r="A29" s="40" t="s">
        <v>2419</v>
      </c>
      <c r="B29" s="42">
        <v>5.8999999999999997E-2</v>
      </c>
      <c r="C29" s="43">
        <v>4.2999999999999997E-2</v>
      </c>
      <c r="D29" s="44">
        <v>2.3E-2</v>
      </c>
      <c r="E29" s="60">
        <v>0</v>
      </c>
      <c r="F29" s="42">
        <v>1.2E-2</v>
      </c>
      <c r="G29" s="61">
        <v>0.01</v>
      </c>
      <c r="H29" s="60">
        <v>0</v>
      </c>
      <c r="I29" s="62">
        <v>1.0999999999999999E-2</v>
      </c>
      <c r="J29" s="60">
        <v>0</v>
      </c>
      <c r="K29" s="50">
        <v>9.1999999999999985E-2</v>
      </c>
      <c r="L29" s="51">
        <v>8.9999999999999983E-2</v>
      </c>
      <c r="M29" s="51">
        <v>7.9999999999999988E-2</v>
      </c>
      <c r="N29" s="51">
        <v>6.3999999999999987E-2</v>
      </c>
      <c r="O29" s="51">
        <v>8.0999999999999989E-2</v>
      </c>
      <c r="P29" s="51">
        <v>7.5999999999999984E-2</v>
      </c>
      <c r="Q29" s="51">
        <v>7.8999999999999987E-2</v>
      </c>
      <c r="R29" s="51">
        <v>7.3999999999999996E-2</v>
      </c>
      <c r="S29" s="51">
        <v>6.4999999999999988E-2</v>
      </c>
      <c r="T29" s="51">
        <v>6.3E-2</v>
      </c>
      <c r="U29" s="51">
        <v>5.6000000000000001E-2</v>
      </c>
      <c r="V29" s="51">
        <v>6.8999999999999992E-2</v>
      </c>
      <c r="W29" s="51">
        <v>5.3999999999999999E-2</v>
      </c>
      <c r="X29" s="51">
        <v>4.5000000000000005E-2</v>
      </c>
      <c r="Y29" s="51">
        <v>5.2999999999999999E-2</v>
      </c>
      <c r="Z29" s="51">
        <v>4.3000000000000003E-2</v>
      </c>
      <c r="AA29" s="51">
        <v>4.4000000000000004E-2</v>
      </c>
      <c r="AB29" s="52">
        <v>3.3000000000000002E-2</v>
      </c>
      <c r="AC29" s="52">
        <v>0.01</v>
      </c>
      <c r="AD29" s="7"/>
      <c r="AE29" s="40" t="s">
        <v>2419</v>
      </c>
      <c r="AF29" s="63" t="s">
        <v>2271</v>
      </c>
      <c r="AG29" s="64" t="s">
        <v>2272</v>
      </c>
      <c r="AH29" s="145" t="s">
        <v>2359</v>
      </c>
      <c r="AS29" s="165" t="s">
        <v>306</v>
      </c>
      <c r="AT29" s="168" t="s">
        <v>2381</v>
      </c>
    </row>
    <row r="30" spans="1:46">
      <c r="K30" s="7"/>
      <c r="L30" s="7"/>
      <c r="M30" s="7"/>
      <c r="N30" s="7"/>
      <c r="O30" s="7"/>
      <c r="P30" s="7"/>
      <c r="Q30" s="7"/>
      <c r="R30" s="7"/>
      <c r="S30" s="7"/>
      <c r="T30" s="7"/>
      <c r="U30" s="7"/>
      <c r="V30" s="7"/>
      <c r="W30" s="7"/>
      <c r="X30" s="7"/>
      <c r="Y30" s="7"/>
      <c r="Z30" s="7"/>
      <c r="AA30" s="7"/>
      <c r="AB30" s="7"/>
      <c r="AC30" s="7"/>
      <c r="AD30" s="7"/>
      <c r="AE30" s="140"/>
      <c r="AF30" s="141"/>
      <c r="AG30" s="141"/>
      <c r="AH30" s="141"/>
    </row>
    <row r="31" spans="1:46" ht="18.75" customHeight="1">
      <c r="K31" s="7"/>
      <c r="L31" s="7"/>
      <c r="M31" s="7"/>
      <c r="N31" s="7"/>
      <c r="O31" s="7"/>
      <c r="P31" s="7"/>
      <c r="Q31" s="7"/>
      <c r="R31" s="7"/>
      <c r="S31" s="7"/>
      <c r="T31" s="7"/>
      <c r="U31" s="7"/>
      <c r="V31" s="7"/>
      <c r="W31" s="7"/>
      <c r="X31" s="7"/>
      <c r="Y31" s="7"/>
      <c r="Z31" s="7"/>
      <c r="AA31" s="7"/>
      <c r="AB31" s="7"/>
      <c r="AC31" s="7"/>
      <c r="AD31" s="7"/>
      <c r="AE31" s="1207" t="s">
        <v>2273</v>
      </c>
      <c r="AF31" s="1207"/>
      <c r="AG31" s="1207"/>
      <c r="AH31" s="1207"/>
    </row>
    <row r="32" spans="1:46" ht="18.75" customHeight="1">
      <c r="K32" s="7"/>
      <c r="L32" s="7"/>
      <c r="M32" s="7"/>
      <c r="N32" s="7"/>
      <c r="O32" s="7"/>
      <c r="P32" s="7"/>
      <c r="Q32" s="7"/>
      <c r="R32" s="7"/>
      <c r="S32" s="7"/>
      <c r="T32" s="7"/>
      <c r="U32" s="7"/>
      <c r="V32" s="7"/>
      <c r="W32" s="7"/>
      <c r="X32" s="7"/>
      <c r="Y32" s="7"/>
      <c r="Z32" s="7"/>
      <c r="AA32" s="7"/>
      <c r="AB32" s="7"/>
      <c r="AC32" s="7"/>
      <c r="AD32" s="7"/>
      <c r="AE32" s="1208" t="s">
        <v>2274</v>
      </c>
      <c r="AF32" s="1208"/>
      <c r="AG32" s="1208"/>
      <c r="AH32" s="1208"/>
    </row>
    <row r="33" spans="11:34">
      <c r="K33" s="7"/>
      <c r="L33" s="7"/>
      <c r="M33" s="7"/>
      <c r="N33" s="7"/>
      <c r="O33" s="7"/>
      <c r="P33" s="7"/>
      <c r="Q33" s="7"/>
      <c r="R33" s="7"/>
      <c r="S33" s="7"/>
      <c r="T33" s="7"/>
      <c r="U33" s="7"/>
      <c r="V33" s="7"/>
      <c r="W33" s="7"/>
      <c r="X33" s="7"/>
      <c r="Y33" s="7"/>
      <c r="Z33" s="7"/>
      <c r="AA33" s="7"/>
      <c r="AB33" s="7"/>
      <c r="AC33" s="7"/>
      <c r="AD33" s="7"/>
      <c r="AE33" s="1208"/>
      <c r="AF33" s="1208"/>
      <c r="AG33" s="1208"/>
      <c r="AH33" s="1208"/>
    </row>
    <row r="34" spans="11:34">
      <c r="K34" s="7"/>
      <c r="L34" s="7"/>
      <c r="M34" s="7"/>
      <c r="N34" s="7"/>
      <c r="O34" s="7"/>
      <c r="P34" s="7"/>
      <c r="Q34" s="7"/>
      <c r="R34" s="7"/>
      <c r="S34" s="7"/>
      <c r="T34" s="7"/>
      <c r="U34" s="7"/>
      <c r="V34" s="7"/>
      <c r="W34" s="7"/>
      <c r="X34" s="7"/>
      <c r="Y34" s="7"/>
      <c r="Z34" s="7"/>
      <c r="AA34" s="7"/>
      <c r="AB34" s="7"/>
      <c r="AC34" s="7"/>
      <c r="AD34" s="7"/>
    </row>
    <row r="35" spans="11:34">
      <c r="K35" s="7"/>
      <c r="L35" s="7"/>
      <c r="M35" s="7"/>
      <c r="N35" s="7"/>
      <c r="O35" s="7"/>
      <c r="P35" s="7"/>
      <c r="Q35" s="7"/>
      <c r="R35" s="7"/>
      <c r="S35" s="7"/>
      <c r="T35" s="7"/>
      <c r="U35" s="7"/>
      <c r="V35" s="7"/>
      <c r="W35" s="7"/>
      <c r="X35" s="7"/>
      <c r="Y35" s="7"/>
      <c r="Z35" s="7"/>
      <c r="AA35" s="7"/>
      <c r="AB35" s="7"/>
      <c r="AC35" s="7"/>
      <c r="AD35" s="7"/>
    </row>
    <row r="36" spans="11:34">
      <c r="K36" s="7"/>
      <c r="L36" s="7"/>
      <c r="M36" s="7"/>
      <c r="N36" s="7"/>
      <c r="O36" s="7"/>
      <c r="P36" s="7"/>
      <c r="Q36" s="7"/>
      <c r="R36" s="7"/>
      <c r="S36" s="7"/>
      <c r="T36" s="7"/>
      <c r="U36" s="7"/>
      <c r="V36" s="7"/>
      <c r="W36" s="7"/>
      <c r="X36" s="7"/>
      <c r="Y36" s="7"/>
      <c r="Z36" s="7"/>
      <c r="AA36" s="7"/>
      <c r="AB36" s="7"/>
      <c r="AC36" s="7"/>
      <c r="AD36" s="7"/>
    </row>
    <row r="37" spans="11:34">
      <c r="K37" s="7"/>
      <c r="L37" s="7"/>
      <c r="M37" s="7"/>
      <c r="N37" s="7"/>
      <c r="O37" s="7"/>
      <c r="P37" s="7"/>
      <c r="Q37" s="7"/>
      <c r="R37" s="7"/>
      <c r="S37" s="7"/>
      <c r="T37" s="7"/>
      <c r="U37" s="7"/>
      <c r="V37" s="7"/>
      <c r="W37" s="7"/>
      <c r="X37" s="7"/>
      <c r="Y37" s="7"/>
      <c r="Z37" s="7"/>
      <c r="AA37" s="7"/>
      <c r="AB37" s="7"/>
      <c r="AC37" s="7"/>
      <c r="AD37" s="7"/>
    </row>
    <row r="38" spans="11:34">
      <c r="K38" s="7"/>
      <c r="L38" s="7"/>
      <c r="M38" s="7"/>
      <c r="N38" s="7"/>
      <c r="O38" s="7"/>
      <c r="P38" s="7"/>
      <c r="Q38" s="7"/>
      <c r="R38" s="7"/>
      <c r="S38" s="7"/>
      <c r="T38" s="7"/>
      <c r="U38" s="7"/>
      <c r="V38" s="7"/>
      <c r="W38" s="7"/>
      <c r="X38" s="7"/>
      <c r="Y38" s="7"/>
      <c r="Z38" s="7"/>
      <c r="AA38" s="7"/>
      <c r="AB38" s="7"/>
      <c r="AC38" s="7"/>
      <c r="AD38" s="7"/>
    </row>
    <row r="39" spans="11:34">
      <c r="K39" s="7"/>
      <c r="L39" s="7"/>
      <c r="M39" s="7"/>
      <c r="N39" s="7"/>
      <c r="O39" s="7"/>
      <c r="P39" s="7"/>
      <c r="Q39" s="7"/>
      <c r="R39" s="7"/>
      <c r="S39" s="7"/>
      <c r="T39" s="7"/>
      <c r="U39" s="7"/>
      <c r="V39" s="7"/>
      <c r="W39" s="7"/>
      <c r="X39" s="7"/>
      <c r="Y39" s="7"/>
      <c r="Z39" s="7"/>
      <c r="AA39" s="7"/>
      <c r="AB39" s="7"/>
      <c r="AC39" s="7"/>
      <c r="AD39" s="7"/>
    </row>
    <row r="40" spans="11:34">
      <c r="K40" s="7"/>
      <c r="L40" s="7"/>
      <c r="M40" s="7"/>
      <c r="N40" s="7"/>
      <c r="O40" s="7"/>
      <c r="P40" s="7"/>
      <c r="Q40" s="7"/>
      <c r="R40" s="7"/>
      <c r="S40" s="7"/>
      <c r="T40" s="7"/>
      <c r="U40" s="7"/>
      <c r="V40" s="7"/>
      <c r="W40" s="7"/>
      <c r="X40" s="7"/>
      <c r="Y40" s="7"/>
      <c r="Z40" s="7"/>
      <c r="AA40" s="7"/>
      <c r="AB40" s="7"/>
      <c r="AC40" s="7"/>
      <c r="AD40" s="7"/>
    </row>
    <row r="41" spans="11:34">
      <c r="K41" s="7"/>
      <c r="L41" s="7"/>
      <c r="M41" s="7"/>
      <c r="N41" s="7"/>
      <c r="O41" s="7"/>
      <c r="P41" s="7"/>
      <c r="Q41" s="7"/>
      <c r="R41" s="7"/>
      <c r="S41" s="7"/>
      <c r="T41" s="7"/>
      <c r="U41" s="7"/>
      <c r="V41" s="7"/>
      <c r="W41" s="7"/>
      <c r="X41" s="7"/>
      <c r="Y41" s="7"/>
      <c r="Z41" s="7"/>
      <c r="AA41" s="7"/>
      <c r="AB41" s="7"/>
      <c r="AC41" s="7"/>
      <c r="AD41" s="7"/>
    </row>
  </sheetData>
  <mergeCells count="15">
    <mergeCell ref="AF2:AH4"/>
    <mergeCell ref="AE31:AH31"/>
    <mergeCell ref="AE32:AH33"/>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31">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topLeftCell="A19" zoomScale="96" zoomScaleNormal="96" workbookViewId="0">
      <selection activeCell="G50" sqref="G50:K50"/>
    </sheetView>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6" t="s">
        <v>249</v>
      </c>
      <c r="C3" s="1215" t="s">
        <v>250</v>
      </c>
      <c r="D3" s="1215" t="s">
        <v>251</v>
      </c>
      <c r="E3" s="1215" t="s">
        <v>257</v>
      </c>
      <c r="F3" s="1217" t="s">
        <v>2210</v>
      </c>
      <c r="G3" s="1215" t="s">
        <v>2255</v>
      </c>
      <c r="H3" s="1215"/>
      <c r="I3" s="1215" t="s">
        <v>2256</v>
      </c>
      <c r="J3" s="1215"/>
      <c r="K3" s="1215" t="s">
        <v>2257</v>
      </c>
      <c r="L3" s="1215"/>
      <c r="M3" s="1220" t="s">
        <v>2180</v>
      </c>
      <c r="N3" s="1220" t="s">
        <v>2181</v>
      </c>
      <c r="O3" s="1220" t="s">
        <v>2182</v>
      </c>
      <c r="P3" s="1220" t="s">
        <v>2183</v>
      </c>
      <c r="Q3" s="1220" t="s">
        <v>2184</v>
      </c>
      <c r="R3" s="1220" t="s">
        <v>2185</v>
      </c>
      <c r="S3" s="1220" t="s">
        <v>2186</v>
      </c>
    </row>
    <row r="4" spans="2:19">
      <c r="B4" s="1216"/>
      <c r="C4" s="1215"/>
      <c r="D4" s="1215"/>
      <c r="E4" s="1215"/>
      <c r="F4" s="1218"/>
      <c r="G4" s="1215"/>
      <c r="H4" s="1215"/>
      <c r="I4" s="1215"/>
      <c r="J4" s="1215"/>
      <c r="K4" s="1215"/>
      <c r="L4" s="1215"/>
      <c r="M4" s="1220"/>
      <c r="N4" s="1220"/>
      <c r="O4" s="1220"/>
      <c r="P4" s="1220"/>
      <c r="Q4" s="1220"/>
      <c r="R4" s="1220"/>
      <c r="S4" s="1220"/>
    </row>
    <row r="5" spans="2:19">
      <c r="B5" s="1216"/>
      <c r="C5" s="1215"/>
      <c r="D5" s="1215"/>
      <c r="E5" s="1215"/>
      <c r="F5" s="1219"/>
      <c r="G5" s="1215"/>
      <c r="H5" s="1215"/>
      <c r="I5" s="1215"/>
      <c r="J5" s="1215"/>
      <c r="K5" s="1215"/>
      <c r="L5" s="1215"/>
      <c r="M5" s="1220"/>
      <c r="N5" s="1220"/>
      <c r="O5" s="1220"/>
      <c r="P5" s="1220"/>
      <c r="Q5" s="1220"/>
      <c r="R5" s="1220"/>
      <c r="S5" s="1220"/>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8" t="s">
        <v>2164</v>
      </c>
      <c r="N6" s="158" t="s">
        <v>2164</v>
      </c>
      <c r="O6" s="158" t="s">
        <v>2164</v>
      </c>
      <c r="P6" s="158" t="s">
        <v>2164</v>
      </c>
      <c r="Q6" s="158" t="s">
        <v>2164</v>
      </c>
      <c r="R6" s="158" t="s">
        <v>2164</v>
      </c>
      <c r="S6" s="158"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8" t="s">
        <v>2318</v>
      </c>
      <c r="N7" s="158" t="s">
        <v>2164</v>
      </c>
      <c r="O7" s="158" t="s">
        <v>2164</v>
      </c>
      <c r="P7" s="158" t="s">
        <v>2164</v>
      </c>
      <c r="Q7" s="158" t="s">
        <v>2164</v>
      </c>
      <c r="R7" s="158" t="s">
        <v>2164</v>
      </c>
      <c r="S7" s="158"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0"/>
      <c r="L8" s="157"/>
      <c r="M8" s="159" t="s">
        <v>2164</v>
      </c>
      <c r="N8" s="158" t="s">
        <v>2164</v>
      </c>
      <c r="O8" s="158" t="s">
        <v>2164</v>
      </c>
      <c r="P8" s="158" t="s">
        <v>2317</v>
      </c>
      <c r="Q8" s="158" t="s">
        <v>2164</v>
      </c>
      <c r="R8" s="158" t="s">
        <v>2164</v>
      </c>
      <c r="S8" s="158"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8" t="s">
        <v>2318</v>
      </c>
      <c r="N9" s="158" t="s">
        <v>2164</v>
      </c>
      <c r="O9" s="158" t="s">
        <v>2164</v>
      </c>
      <c r="P9" s="158" t="s">
        <v>2317</v>
      </c>
      <c r="Q9" s="158" t="s">
        <v>2164</v>
      </c>
      <c r="R9" s="158" t="s">
        <v>2164</v>
      </c>
      <c r="S9" s="158"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0"/>
      <c r="L10" s="157"/>
      <c r="M10" s="159" t="s">
        <v>2164</v>
      </c>
      <c r="N10" s="158" t="s">
        <v>2319</v>
      </c>
      <c r="O10" s="158" t="s">
        <v>2251</v>
      </c>
      <c r="P10" s="158" t="s">
        <v>2164</v>
      </c>
      <c r="Q10" s="158" t="s">
        <v>2164</v>
      </c>
      <c r="R10" s="158" t="s">
        <v>2164</v>
      </c>
      <c r="S10" s="158"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2" t="s">
        <v>2297</v>
      </c>
      <c r="M11" s="158" t="s">
        <v>2318</v>
      </c>
      <c r="N11" s="158" t="s">
        <v>2319</v>
      </c>
      <c r="O11" s="158" t="s">
        <v>2251</v>
      </c>
      <c r="P11" s="158" t="s">
        <v>2164</v>
      </c>
      <c r="Q11" s="158" t="s">
        <v>2164</v>
      </c>
      <c r="R11" s="158" t="s">
        <v>2164</v>
      </c>
      <c r="S11" s="158"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59" t="s">
        <v>2164</v>
      </c>
      <c r="N12" s="158" t="s">
        <v>2164</v>
      </c>
      <c r="O12" s="158" t="s">
        <v>2164</v>
      </c>
      <c r="P12" s="158" t="s">
        <v>2164</v>
      </c>
      <c r="Q12" s="158" t="s">
        <v>2164</v>
      </c>
      <c r="R12" s="158" t="s">
        <v>2164</v>
      </c>
      <c r="S12" s="158"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3" t="s">
        <v>2294</v>
      </c>
      <c r="K13" s="117"/>
      <c r="L13" s="118"/>
      <c r="M13" s="158" t="s">
        <v>2318</v>
      </c>
      <c r="N13" s="158" t="s">
        <v>2164</v>
      </c>
      <c r="O13" s="158" t="s">
        <v>2164</v>
      </c>
      <c r="P13" s="158" t="s">
        <v>2164</v>
      </c>
      <c r="Q13" s="158" t="s">
        <v>2164</v>
      </c>
      <c r="R13" s="158" t="s">
        <v>2164</v>
      </c>
      <c r="S13" s="158"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0"/>
      <c r="L14" s="157"/>
      <c r="M14" s="158" t="s">
        <v>2164</v>
      </c>
      <c r="N14" s="158" t="s">
        <v>2164</v>
      </c>
      <c r="O14" s="158" t="s">
        <v>2164</v>
      </c>
      <c r="P14" s="158" t="s">
        <v>2317</v>
      </c>
      <c r="Q14" s="158" t="s">
        <v>2164</v>
      </c>
      <c r="R14" s="158" t="s">
        <v>2164</v>
      </c>
      <c r="S14" s="158"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8" t="s">
        <v>2318</v>
      </c>
      <c r="N15" s="158" t="s">
        <v>2164</v>
      </c>
      <c r="O15" s="158" t="s">
        <v>2164</v>
      </c>
      <c r="P15" s="158" t="s">
        <v>2317</v>
      </c>
      <c r="Q15" s="158" t="s">
        <v>2164</v>
      </c>
      <c r="R15" s="158" t="s">
        <v>2164</v>
      </c>
      <c r="S15" s="158" t="s">
        <v>2164</v>
      </c>
    </row>
    <row r="16" spans="2:19" ht="48" customHeight="1">
      <c r="B16" s="94" t="s">
        <v>263</v>
      </c>
      <c r="C16" s="107" t="s">
        <v>8</v>
      </c>
      <c r="D16" s="108" t="s">
        <v>13</v>
      </c>
      <c r="E16" s="108" t="str">
        <f t="shared" si="0"/>
        <v>処遇加算Ⅲ特定加算Ⅱベア加算</v>
      </c>
      <c r="F16" s="109" t="s">
        <v>2174</v>
      </c>
      <c r="G16" s="109" t="s">
        <v>2208</v>
      </c>
      <c r="H16" s="151" t="s">
        <v>2399</v>
      </c>
      <c r="I16" s="109" t="s">
        <v>2174</v>
      </c>
      <c r="J16" s="153" t="s">
        <v>2301</v>
      </c>
      <c r="K16" s="160"/>
      <c r="L16" s="157"/>
      <c r="M16" s="159" t="s">
        <v>2164</v>
      </c>
      <c r="N16" s="158" t="s">
        <v>2319</v>
      </c>
      <c r="O16" s="158" t="s">
        <v>2251</v>
      </c>
      <c r="P16" s="158" t="s">
        <v>2164</v>
      </c>
      <c r="Q16" s="158" t="s">
        <v>2164</v>
      </c>
      <c r="R16" s="158" t="s">
        <v>2164</v>
      </c>
      <c r="S16" s="158" t="s">
        <v>2164</v>
      </c>
    </row>
    <row r="17" spans="2:19" ht="48" customHeight="1">
      <c r="B17" s="94" t="s">
        <v>263</v>
      </c>
      <c r="C17" s="107" t="s">
        <v>8</v>
      </c>
      <c r="D17" s="108" t="s">
        <v>9</v>
      </c>
      <c r="E17" s="108" t="str">
        <f t="shared" si="0"/>
        <v>処遇加算Ⅲ特定加算Ⅱベア加算なし</v>
      </c>
      <c r="F17" s="109" t="s">
        <v>2177</v>
      </c>
      <c r="G17" s="113" t="s">
        <v>2208</v>
      </c>
      <c r="H17" s="151" t="s">
        <v>2390</v>
      </c>
      <c r="I17" s="109" t="s">
        <v>2174</v>
      </c>
      <c r="J17" s="111" t="s">
        <v>2387</v>
      </c>
      <c r="K17" s="119" t="s">
        <v>2177</v>
      </c>
      <c r="L17" s="154" t="s">
        <v>2300</v>
      </c>
      <c r="M17" s="158" t="s">
        <v>2318</v>
      </c>
      <c r="N17" s="158" t="s">
        <v>2319</v>
      </c>
      <c r="O17" s="158" t="s">
        <v>2251</v>
      </c>
      <c r="P17" s="158" t="s">
        <v>2164</v>
      </c>
      <c r="Q17" s="158" t="s">
        <v>2164</v>
      </c>
      <c r="R17" s="158" t="s">
        <v>2164</v>
      </c>
      <c r="S17" s="158"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59" t="s">
        <v>2164</v>
      </c>
      <c r="N18" s="158" t="s">
        <v>2164</v>
      </c>
      <c r="O18" s="158" t="s">
        <v>2164</v>
      </c>
      <c r="P18" s="158" t="s">
        <v>2164</v>
      </c>
      <c r="Q18" s="158" t="s">
        <v>2320</v>
      </c>
      <c r="R18" s="158" t="s">
        <v>2164</v>
      </c>
      <c r="S18" s="158"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8" t="s">
        <v>2318</v>
      </c>
      <c r="N19" s="158" t="s">
        <v>2164</v>
      </c>
      <c r="O19" s="158" t="s">
        <v>2164</v>
      </c>
      <c r="P19" s="158" t="s">
        <v>2164</v>
      </c>
      <c r="Q19" s="158" t="s">
        <v>2320</v>
      </c>
      <c r="R19" s="158" t="s">
        <v>2164</v>
      </c>
      <c r="S19" s="158"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5" t="s">
        <v>2400</v>
      </c>
      <c r="K20" s="109" t="s">
        <v>271</v>
      </c>
      <c r="L20" s="110" t="s">
        <v>2316</v>
      </c>
      <c r="M20" s="159" t="s">
        <v>2164</v>
      </c>
      <c r="N20" s="158" t="s">
        <v>2164</v>
      </c>
      <c r="O20" s="158" t="s">
        <v>2164</v>
      </c>
      <c r="P20" s="158" t="s">
        <v>2164</v>
      </c>
      <c r="Q20" s="158" t="s">
        <v>2320</v>
      </c>
      <c r="R20" s="158" t="s">
        <v>2164</v>
      </c>
      <c r="S20" s="158"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5" t="s">
        <v>2315</v>
      </c>
      <c r="K21" s="109" t="s">
        <v>2176</v>
      </c>
      <c r="L21" s="156" t="s">
        <v>2306</v>
      </c>
      <c r="M21" s="158" t="s">
        <v>2318</v>
      </c>
      <c r="N21" s="158" t="s">
        <v>2164</v>
      </c>
      <c r="O21" s="158" t="s">
        <v>2164</v>
      </c>
      <c r="P21" s="158" t="s">
        <v>2164</v>
      </c>
      <c r="Q21" s="158" t="s">
        <v>2320</v>
      </c>
      <c r="R21" s="158" t="s">
        <v>2164</v>
      </c>
      <c r="S21" s="158"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5" t="s">
        <v>2401</v>
      </c>
      <c r="K22" s="109" t="s">
        <v>2178</v>
      </c>
      <c r="L22" s="112" t="s">
        <v>2308</v>
      </c>
      <c r="M22" s="158" t="s">
        <v>2164</v>
      </c>
      <c r="N22" s="158" t="s">
        <v>2319</v>
      </c>
      <c r="O22" s="158" t="s">
        <v>2251</v>
      </c>
      <c r="P22" s="158" t="s">
        <v>2164</v>
      </c>
      <c r="Q22" s="158" t="s">
        <v>2320</v>
      </c>
      <c r="R22" s="158" t="s">
        <v>2164</v>
      </c>
      <c r="S22" s="158"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8" t="s">
        <v>2318</v>
      </c>
      <c r="N23" s="158" t="s">
        <v>2319</v>
      </c>
      <c r="O23" s="158" t="s">
        <v>2251</v>
      </c>
      <c r="P23" s="158" t="s">
        <v>2164</v>
      </c>
      <c r="Q23" s="158" t="s">
        <v>2320</v>
      </c>
      <c r="R23" s="158" t="s">
        <v>2164</v>
      </c>
      <c r="S23" s="158" t="s">
        <v>2321</v>
      </c>
    </row>
    <row r="24" spans="2:19" ht="20.25" customHeight="1">
      <c r="C24"/>
      <c r="D24"/>
      <c r="E24" s="93"/>
      <c r="F24" s="93"/>
      <c r="G24" s="93"/>
      <c r="H24" s="92"/>
      <c r="I24" s="93"/>
      <c r="J24" s="95"/>
      <c r="K24" s="93"/>
      <c r="L24" s="97"/>
      <c r="M24" s="93"/>
      <c r="N24" s="93"/>
      <c r="O24" s="93"/>
      <c r="P24" s="93"/>
      <c r="Q24" s="93"/>
      <c r="R24" s="93"/>
      <c r="S24" s="93"/>
    </row>
    <row r="25" spans="2:19" ht="22.5">
      <c r="B25" s="93"/>
      <c r="C25" s="93"/>
      <c r="D25" s="93"/>
      <c r="E25" s="93"/>
      <c r="F25" s="93"/>
      <c r="G25" s="93"/>
      <c r="H25" s="92"/>
      <c r="L25" s="98">
        <v>1</v>
      </c>
      <c r="M25" s="93"/>
      <c r="N25" s="93"/>
      <c r="O25" s="93"/>
      <c r="P25" s="93"/>
      <c r="Q25" s="103" t="s">
        <v>2187</v>
      </c>
      <c r="R25" s="103" t="s">
        <v>2188</v>
      </c>
      <c r="S25" s="103" t="s">
        <v>2187</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topLeftCell="D148" workbookViewId="0">
      <selection activeCell="G50" sqref="G50:K50"/>
    </sheetView>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8.75">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1240" t="s">
        <v>2416</v>
      </c>
      <c r="K25" s="1241">
        <v>0.7</v>
      </c>
    </row>
    <row r="26" spans="1:11" ht="18.75">
      <c r="A26" s="16" t="s">
        <v>386</v>
      </c>
      <c r="C26" s="77" t="s">
        <v>317</v>
      </c>
      <c r="D26" s="78" t="s">
        <v>387</v>
      </c>
      <c r="F26" s="77" t="s">
        <v>388</v>
      </c>
      <c r="G26" s="82">
        <v>11.12</v>
      </c>
      <c r="H26" s="82">
        <v>10.88</v>
      </c>
      <c r="I26" s="83">
        <v>10.72</v>
      </c>
      <c r="J26" s="86" t="s">
        <v>2420</v>
      </c>
      <c r="K26" s="1242">
        <v>0.7</v>
      </c>
    </row>
    <row r="27" spans="1:11" ht="18.75">
      <c r="A27" s="16" t="s">
        <v>389</v>
      </c>
      <c r="C27" s="77" t="s">
        <v>317</v>
      </c>
      <c r="D27" s="78" t="s">
        <v>390</v>
      </c>
      <c r="F27" s="86" t="s">
        <v>391</v>
      </c>
      <c r="G27" s="2">
        <v>11.12</v>
      </c>
      <c r="H27" s="2">
        <v>10.88</v>
      </c>
      <c r="I27" s="87">
        <v>10.72</v>
      </c>
      <c r="J27" s="86" t="s">
        <v>2421</v>
      </c>
      <c r="K27" s="1242">
        <v>0.45</v>
      </c>
    </row>
    <row r="28" spans="1:11" ht="19.5" thickBot="1">
      <c r="A28" s="16" t="s">
        <v>392</v>
      </c>
      <c r="C28" s="77" t="s">
        <v>317</v>
      </c>
      <c r="D28" s="78" t="s">
        <v>393</v>
      </c>
      <c r="F28" s="77" t="s">
        <v>394</v>
      </c>
      <c r="G28" s="82">
        <v>11.12</v>
      </c>
      <c r="H28" s="82">
        <v>10.88</v>
      </c>
      <c r="I28" s="78">
        <v>10.72</v>
      </c>
      <c r="J28" s="84" t="s">
        <v>2419</v>
      </c>
      <c r="K28" s="138">
        <v>0.45</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2024-03-11T13:42:51Z</cp:lastPrinted>
  <dcterms:created xsi:type="dcterms:W3CDTF">2015-06-05T18:19:34Z</dcterms:created>
  <dcterms:modified xsi:type="dcterms:W3CDTF">2024-03-19T08:41:12Z</dcterms:modified>
</cp:coreProperties>
</file>